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1263f09fffc08fa0/Training/COURSE 4 - DASHBOARD DESIGN/Instructions and Templates - Interactive Dashboards/Demographic Data/"/>
    </mc:Choice>
  </mc:AlternateContent>
  <xr:revisionPtr revIDLastSave="1829" documentId="8_{D04C1C3B-0C96-4C5C-BB97-E94ECA59C96B}" xr6:coauthVersionLast="47" xr6:coauthVersionMax="47" xr10:uidLastSave="{B4B71737-B605-4F35-9A97-DBA0121FB44A}"/>
  <bookViews>
    <workbookView xWindow="-98" yWindow="-98" windowWidth="28996" windowHeight="15675" tabRatio="803" activeTab="1" xr2:uid="{2C54740D-96D8-4412-AD16-E86D61C304A6}"/>
  </bookViews>
  <sheets>
    <sheet name="Welcome" sheetId="1" r:id="rId1"/>
    <sheet name="Instructions" sheetId="2" r:id="rId2"/>
    <sheet name="1 - Dataset" sheetId="4" r:id="rId3"/>
    <sheet name="2 - Pivot Tables" sheetId="5" r:id="rId4"/>
    <sheet name="3 and 4 - Charts and Slicers" sheetId="6" r:id="rId5"/>
  </sheets>
  <definedNames>
    <definedName name="_xlnm._FilterDatabase" localSheetId="2">'1 - Dataset'!$A$1:$N$1</definedName>
    <definedName name="_xlchart.v5.0" hidden="1">'2 - Pivot Tables'!$A$123</definedName>
    <definedName name="_xlchart.v5.1" hidden="1">'2 - Pivot Tables'!$A$124:$A$173</definedName>
    <definedName name="_xlchart.v5.2" hidden="1">'2 - Pivot Tables'!$B$123</definedName>
    <definedName name="_xlchart.v5.3" hidden="1">'2 - Pivot Tables'!$B$124:$B$173</definedName>
    <definedName name="Slicer_Program_Site">#N/A</definedName>
  </definedNames>
  <calcPr calcId="191028"/>
  <pivotCaches>
    <pivotCache cacheId="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4" l="1"/>
  <c r="N3" i="4"/>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M2" i="4"/>
  <c r="M3"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L2"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K2"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25" i="5"/>
  <c r="B126" i="5"/>
  <c r="B127" i="5"/>
  <c r="B128" i="5"/>
  <c r="B129" i="5"/>
  <c r="B130" i="5"/>
  <c r="B131" i="5"/>
  <c r="B132" i="5"/>
  <c r="B133" i="5"/>
  <c r="B134" i="5"/>
  <c r="B135" i="5"/>
  <c r="B136" i="5"/>
  <c r="B89" i="5"/>
  <c r="B88" i="5"/>
  <c r="B124" i="5"/>
  <c r="B175" i="5"/>
  <c r="B59" i="5"/>
  <c r="C59" i="5" s="1"/>
  <c r="B176" i="5" l="1"/>
  <c r="B90" i="5"/>
  <c r="C88" i="5" s="1"/>
  <c r="F20" i="6" s="1"/>
  <c r="B182" i="5"/>
  <c r="B180" i="5"/>
  <c r="N20" i="6" s="1"/>
  <c r="B23" i="5"/>
  <c r="C23" i="5" s="1"/>
  <c r="B24" i="5"/>
  <c r="C24" i="5" s="1"/>
  <c r="B25" i="5"/>
  <c r="C25" i="5" s="1"/>
  <c r="B26" i="5"/>
  <c r="C26" i="5" s="1"/>
  <c r="B27" i="5"/>
  <c r="C27" i="5" s="1"/>
  <c r="B22" i="5"/>
  <c r="B60" i="5"/>
  <c r="C60" i="5" s="1"/>
  <c r="B61" i="5"/>
  <c r="C61" i="5" s="1"/>
  <c r="B62" i="5"/>
  <c r="N5" i="6" s="1"/>
  <c r="B184" i="5" l="1"/>
  <c r="B31" i="5"/>
  <c r="B32" i="5" s="1"/>
  <c r="C89" i="5"/>
  <c r="C90" i="5" s="1"/>
  <c r="B183" i="5"/>
  <c r="C62" i="5"/>
  <c r="C22" i="5"/>
  <c r="B28" i="5"/>
  <c r="C28" i="5" s="1"/>
  <c r="N21" i="6" l="1"/>
  <c r="F5"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49"/>
        </ext>
      </extLst>
    </bk>
    <bk>
      <extLst>
        <ext uri="{3e2802c4-a4d2-4d8b-9148-e3be6c30e623}">
          <xlrd:rvb i="95"/>
        </ext>
      </extLst>
    </bk>
    <bk>
      <extLst>
        <ext uri="{3e2802c4-a4d2-4d8b-9148-e3be6c30e623}">
          <xlrd:rvb i="138"/>
        </ext>
      </extLst>
    </bk>
    <bk>
      <extLst>
        <ext uri="{3e2802c4-a4d2-4d8b-9148-e3be6c30e623}">
          <xlrd:rvb i="180"/>
        </ext>
      </extLst>
    </bk>
    <bk>
      <extLst>
        <ext uri="{3e2802c4-a4d2-4d8b-9148-e3be6c30e623}">
          <xlrd:rvb i="223"/>
        </ext>
      </extLst>
    </bk>
    <bk>
      <extLst>
        <ext uri="{3e2802c4-a4d2-4d8b-9148-e3be6c30e623}">
          <xlrd:rvb i="264"/>
        </ext>
      </extLst>
    </bk>
    <bk>
      <extLst>
        <ext uri="{3e2802c4-a4d2-4d8b-9148-e3be6c30e623}">
          <xlrd:rvb i="306"/>
        </ext>
      </extLst>
    </bk>
    <bk>
      <extLst>
        <ext uri="{3e2802c4-a4d2-4d8b-9148-e3be6c30e623}">
          <xlrd:rvb i="350"/>
        </ext>
      </extLst>
    </bk>
    <bk>
      <extLst>
        <ext uri="{3e2802c4-a4d2-4d8b-9148-e3be6c30e623}">
          <xlrd:rvb i="390"/>
        </ext>
      </extLst>
    </bk>
    <bk>
      <extLst>
        <ext uri="{3e2802c4-a4d2-4d8b-9148-e3be6c30e623}">
          <xlrd:rvb i="428"/>
        </ext>
      </extLst>
    </bk>
    <bk>
      <extLst>
        <ext uri="{3e2802c4-a4d2-4d8b-9148-e3be6c30e623}">
          <xlrd:rvb i="466"/>
        </ext>
      </extLst>
    </bk>
    <bk>
      <extLst>
        <ext uri="{3e2802c4-a4d2-4d8b-9148-e3be6c30e623}">
          <xlrd:rvb i="508"/>
        </ext>
      </extLst>
    </bk>
    <bk>
      <extLst>
        <ext uri="{3e2802c4-a4d2-4d8b-9148-e3be6c30e623}">
          <xlrd:rvb i="552"/>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<sst xmlns="http://schemas.openxmlformats.org/spreadsheetml/2006/main" count="1080" uniqueCount="268">
  <si>
    <t>Ann K. Emery</t>
  </si>
  <si>
    <t>Depict Data Studio</t>
  </si>
  <si>
    <t>Contact</t>
  </si>
  <si>
    <t>Blog</t>
  </si>
  <si>
    <t>https://depictdatastudio.com/</t>
  </si>
  <si>
    <t>LinkedIn</t>
  </si>
  <si>
    <t>https://www.linkedin.com/in/annkemery/</t>
  </si>
  <si>
    <t>Data Training</t>
  </si>
  <si>
    <t>Courses</t>
  </si>
  <si>
    <t>Private Workshops</t>
  </si>
  <si>
    <t>Keynotes</t>
  </si>
  <si>
    <t>https://depictdatastudio.com/keynotes/</t>
  </si>
  <si>
    <t>My Goal</t>
  </si>
  <si>
    <t>Beginner</t>
  </si>
  <si>
    <t>"I dread using Excel."</t>
  </si>
  <si>
    <t>"I don't know where to start."</t>
  </si>
  <si>
    <t>"I've never heard of pivot tables."</t>
  </si>
  <si>
    <t>Intermediate</t>
  </si>
  <si>
    <t>Advanced</t>
  </si>
  <si>
    <t>Demographic Data</t>
  </si>
  <si>
    <t/>
  </si>
  <si>
    <t>Days in Program</t>
  </si>
  <si>
    <t>Months in Program</t>
  </si>
  <si>
    <t>Income: Less than $100k vs. $100k or more</t>
  </si>
  <si>
    <t>I love using pivot tables for this type of dataset—where every variable is structured a little bit differently. In other words, we’ve got a mix of numbers, categories, dates, and so on, so using a different formula to summarize every column is time-consuming and error-prone.</t>
  </si>
  <si>
    <t>Ensure that Pivot Table Prerequisites are Met</t>
  </si>
  <si>
    <t>There are two main requirements:</t>
  </si>
  <si>
    <t>Every column must have a label.</t>
  </si>
  <si>
    <t>Contiguous cells (No completely empty rows or columns; Swiss cheese pattern okay).</t>
  </si>
  <si>
    <t>Insert a Pivot Table</t>
  </si>
  <si>
    <t>Click on the upper left corner of your clean data (usually, but not always, cell A1).</t>
  </si>
  <si>
    <t>Insert --&gt; Pivot Table</t>
  </si>
  <si>
    <t>Familiarize Yourself with the New Pivot Sheet</t>
  </si>
  <si>
    <t>Pivot Table Fields</t>
  </si>
  <si>
    <t>Filters</t>
  </si>
  <si>
    <t>Columns</t>
  </si>
  <si>
    <t>Rows</t>
  </si>
  <si>
    <t>Values</t>
  </si>
  <si>
    <t>Drag and Drop Your Variables!</t>
  </si>
  <si>
    <r>
      <t xml:space="preserve">Drag </t>
    </r>
    <r>
      <rPr>
        <i/>
        <sz val="11"/>
        <color theme="1"/>
        <rFont val="Montserrat"/>
        <scheme val="minor"/>
      </rPr>
      <t>ID</t>
    </r>
    <r>
      <rPr>
        <sz val="11"/>
        <color theme="1"/>
        <rFont val="Montserrat"/>
        <scheme val="minor"/>
      </rPr>
      <t xml:space="preserve"> into </t>
    </r>
    <r>
      <rPr>
        <i/>
        <sz val="11"/>
        <color theme="1"/>
        <rFont val="Montserrat"/>
        <scheme val="minor"/>
      </rPr>
      <t>Values</t>
    </r>
  </si>
  <si>
    <t>Value Field Settings --&gt; Summarize value field by: Count</t>
  </si>
  <si>
    <t>Drag Program Site into Rows</t>
  </si>
  <si>
    <t>Drag Program Site into Columns</t>
  </si>
  <si>
    <t>Drag Language into Rows</t>
  </si>
  <si>
    <t>How many people fall into each category for…</t>
  </si>
  <si>
    <t>Income</t>
  </si>
  <si>
    <t>Work Setting</t>
  </si>
  <si>
    <t>City</t>
  </si>
  <si>
    <t>State</t>
  </si>
  <si>
    <t>Zip Code</t>
  </si>
  <si>
    <t>What about cross-tabs?</t>
  </si>
  <si>
    <t>Language x Program Site</t>
  </si>
  <si>
    <t>Income x Work Setting</t>
  </si>
  <si>
    <t>State x Years of Experience</t>
  </si>
  <si>
    <t>Use pivot tables, pivot charts, &amp; slicers.</t>
  </si>
  <si>
    <t>Beginners: Use pivot tables &amp; pivot charts.</t>
  </si>
  <si>
    <t>Advanced spreadsheet users: Use regular tables (with formulas) &amp; regular charts.</t>
  </si>
  <si>
    <t>ID</t>
  </si>
  <si>
    <t>Program Site</t>
  </si>
  <si>
    <t>Primary Language Spoken</t>
  </si>
  <si>
    <t>Start Date</t>
  </si>
  <si>
    <t>End Date</t>
  </si>
  <si>
    <t>Household Income</t>
  </si>
  <si>
    <t>Years of Experience</t>
  </si>
  <si>
    <t>Site A</t>
  </si>
  <si>
    <t>English</t>
  </si>
  <si>
    <t>He/him</t>
  </si>
  <si>
    <t>Self employed</t>
  </si>
  <si>
    <t>10-15 years</t>
  </si>
  <si>
    <t>Site B</t>
  </si>
  <si>
    <t>Retired</t>
  </si>
  <si>
    <t>Non-profit</t>
  </si>
  <si>
    <t>They/them</t>
  </si>
  <si>
    <t>Government</t>
  </si>
  <si>
    <t>She/her</t>
  </si>
  <si>
    <t>15-20 years</t>
  </si>
  <si>
    <t>Spanish</t>
  </si>
  <si>
    <t>20+ years</t>
  </si>
  <si>
    <t>For-profit</t>
  </si>
  <si>
    <t>2-5 years</t>
  </si>
  <si>
    <t>Portuguese</t>
  </si>
  <si>
    <t>College</t>
  </si>
  <si>
    <t>Vietnamese</t>
  </si>
  <si>
    <t>5-10 years</t>
  </si>
  <si>
    <t>Prefer not to say</t>
  </si>
  <si>
    <t>Student</t>
  </si>
  <si>
    <t>0-2 years</t>
  </si>
  <si>
    <t>Farsi</t>
  </si>
  <si>
    <t>Foundation</t>
  </si>
  <si>
    <t>K-12 Setting</t>
  </si>
  <si>
    <t>Self Employed</t>
  </si>
  <si>
    <t>French</t>
  </si>
  <si>
    <t>Months in Program - Grouped</t>
  </si>
  <si>
    <t>Income - More or Less than $100k</t>
  </si>
  <si>
    <t>Row Labels</t>
  </si>
  <si>
    <t>Count of ID</t>
  </si>
  <si>
    <t>Grand Total</t>
  </si>
  <si>
    <t>1</t>
  </si>
  <si>
    <t>2</t>
  </si>
  <si>
    <t>3+ months</t>
  </si>
  <si>
    <t>Explore</t>
  </si>
  <si>
    <t>Use the filters to explore the data.</t>
  </si>
  <si>
    <t>Less than 1</t>
  </si>
  <si>
    <t>Site C</t>
  </si>
  <si>
    <t>WAIT! Make sure you're making the right type of dashboard:</t>
  </si>
  <si>
    <t>Now let's make an interactive dashboard:</t>
  </si>
  <si>
    <t>Click on one of the pivot tables.</t>
  </si>
  <si>
    <t>Insert --&gt; Pivot Chart.</t>
  </si>
  <si>
    <t>Make a couple charts:</t>
  </si>
  <si>
    <r>
      <rPr>
        <b/>
        <sz val="11"/>
        <color theme="1"/>
        <rFont val="Montserrat"/>
        <scheme val="minor"/>
      </rPr>
      <t>Interactive</t>
    </r>
    <r>
      <rPr>
        <sz val="11"/>
        <color theme="1"/>
        <rFont val="Montserrat"/>
        <family val="2"/>
        <scheme val="minor"/>
      </rPr>
      <t xml:space="preserve"> visualizations work great for </t>
    </r>
    <r>
      <rPr>
        <b/>
        <sz val="11"/>
        <color theme="1"/>
        <rFont val="Montserrat"/>
        <scheme val="minor"/>
      </rPr>
      <t>technical</t>
    </r>
    <r>
      <rPr>
        <sz val="11"/>
        <color theme="1"/>
        <rFont val="Montserrat"/>
        <family val="2"/>
        <scheme val="minor"/>
      </rPr>
      <t xml:space="preserve"> audiences with</t>
    </r>
    <r>
      <rPr>
        <b/>
        <sz val="11"/>
        <color theme="1"/>
        <rFont val="Montserrat"/>
        <scheme val="minor"/>
      </rPr>
      <t xml:space="preserve"> time to spare</t>
    </r>
    <r>
      <rPr>
        <sz val="11"/>
        <color theme="1"/>
        <rFont val="Montserrat"/>
        <family val="2"/>
        <scheme val="minor"/>
      </rPr>
      <t>:</t>
    </r>
  </si>
  <si>
    <r>
      <rPr>
        <b/>
        <sz val="11"/>
        <color theme="1"/>
        <rFont val="Montserrat"/>
        <scheme val="minor"/>
      </rPr>
      <t>Static</t>
    </r>
    <r>
      <rPr>
        <sz val="11"/>
        <color theme="1"/>
        <rFont val="Montserrat"/>
        <scheme val="minor"/>
      </rPr>
      <t xml:space="preserve"> visualizations (one-pagers, infographics, reports, slides) work great for </t>
    </r>
    <r>
      <rPr>
        <b/>
        <sz val="11"/>
        <color theme="1"/>
        <rFont val="Montserrat"/>
        <scheme val="minor"/>
      </rPr>
      <t>non-technical</t>
    </r>
    <r>
      <rPr>
        <sz val="11"/>
        <color theme="1"/>
        <rFont val="Montserrat"/>
        <scheme val="minor"/>
      </rPr>
      <t xml:space="preserve"> or </t>
    </r>
    <r>
      <rPr>
        <b/>
        <sz val="11"/>
        <color theme="1"/>
        <rFont val="Montserrat"/>
        <scheme val="minor"/>
      </rPr>
      <t>busy</t>
    </r>
    <r>
      <rPr>
        <sz val="11"/>
        <color theme="1"/>
        <rFont val="Montserrat"/>
        <scheme val="minor"/>
      </rPr>
      <t xml:space="preserve"> audiences:</t>
    </r>
  </si>
  <si>
    <t>Click on one of the pivot charts.</t>
  </si>
  <si>
    <t>Insert --&gt; Slicer.</t>
  </si>
  <si>
    <r>
      <t xml:space="preserve">Choose which variable to slice by (e.g., </t>
    </r>
    <r>
      <rPr>
        <i/>
        <sz val="11"/>
        <color theme="1"/>
        <rFont val="Montserrat"/>
        <scheme val="minor"/>
      </rPr>
      <t>Program Site</t>
    </r>
    <r>
      <rPr>
        <sz val="11"/>
        <color theme="1"/>
        <rFont val="Montserrat"/>
        <family val="2"/>
        <scheme val="minor"/>
      </rPr>
      <t>).</t>
    </r>
  </si>
  <si>
    <t>Connect the slicer to all the charts.</t>
  </si>
  <si>
    <t>Click on the slicer to activate it.</t>
  </si>
  <si>
    <t>Slicer --&gt; Report Connections.</t>
  </si>
  <si>
    <t>Less than $100k</t>
  </si>
  <si>
    <t>$100k or more</t>
  </si>
  <si>
    <t>How to Make Interactive Dashboards in Excel</t>
  </si>
  <si>
    <t>Residence</t>
  </si>
  <si>
    <r>
      <rPr>
        <b/>
        <i/>
        <sz val="12"/>
        <color theme="4"/>
        <rFont val="Montserrat"/>
        <scheme val="minor"/>
      </rPr>
      <t>Rename</t>
    </r>
    <r>
      <rPr>
        <b/>
        <sz val="12"/>
        <color theme="4"/>
        <rFont val="Montserrat"/>
        <scheme val="minor"/>
      </rPr>
      <t xml:space="preserve"> each pivot table to stay organized.</t>
    </r>
  </si>
  <si>
    <t>"I've heard of pivot tables/pivot charts/slicers, but haven't used them."</t>
  </si>
  <si>
    <t>"I have a general sense of how to use pivot tables/pivot charts/slicers."</t>
  </si>
  <si>
    <t>Pronouns</t>
  </si>
  <si>
    <t>She/they</t>
  </si>
  <si>
    <t>https://courses.depictdatastudio.com/</t>
  </si>
  <si>
    <t>https://depictdatastudio.com/workshops/</t>
  </si>
  <si>
    <t>"I tried making an interactive dashboard, but got stuck."</t>
  </si>
  <si>
    <t>"I need a refresher."</t>
  </si>
  <si>
    <t>"I could teach someone else how to make interactive dashboards in Excel."</t>
  </si>
  <si>
    <t>"I make interactive dashboards all the time."</t>
  </si>
  <si>
    <t>You'll need to link these 4 elements:</t>
  </si>
  <si>
    <t>Let's move you up a half-step.</t>
  </si>
  <si>
    <t>❶ Dataset</t>
  </si>
  <si>
    <t>Terminology:</t>
  </si>
  <si>
    <t>Benefits of Excel Tables:</t>
  </si>
  <si>
    <r>
      <rPr>
        <b/>
        <sz val="11"/>
        <color theme="1"/>
        <rFont val="Montserrat"/>
        <scheme val="minor"/>
      </rPr>
      <t>t</t>
    </r>
    <r>
      <rPr>
        <sz val="11"/>
        <color theme="1"/>
        <rFont val="Montserrat"/>
        <scheme val="minor"/>
      </rPr>
      <t>able: Generic term for a collection of rows and columns</t>
    </r>
  </si>
  <si>
    <r>
      <rPr>
        <b/>
        <sz val="11"/>
        <color theme="1"/>
        <rFont val="Montserrat"/>
        <scheme val="minor"/>
      </rPr>
      <t>T</t>
    </r>
    <r>
      <rPr>
        <sz val="11"/>
        <color theme="1"/>
        <rFont val="Montserrat"/>
        <scheme val="minor"/>
      </rPr>
      <t>able: A specific feature of Excel</t>
    </r>
  </si>
  <si>
    <t>Adds frozen panes, filters, and easy calculations</t>
  </si>
  <si>
    <t>Less likely to have typos in formulas</t>
  </si>
  <si>
    <t>Tips:</t>
  </si>
  <si>
    <t>Let's practice:</t>
  </si>
  <si>
    <r>
      <t xml:space="preserve">Add TONS of new columns off to the right in </t>
    </r>
    <r>
      <rPr>
        <sz val="11"/>
        <color rgb="FFFF0000"/>
        <rFont val="Montserrat"/>
        <scheme val="minor"/>
      </rPr>
      <t>bright red</t>
    </r>
    <r>
      <rPr>
        <sz val="11"/>
        <color theme="1"/>
        <rFont val="Montserrat"/>
        <family val="2"/>
        <scheme val="minor"/>
      </rPr>
      <t>.</t>
    </r>
  </si>
  <si>
    <t>https://depictdatastudio.com/contiguous-datasets-a-critical-prerequisite-for-useful-data-visualization/</t>
  </si>
  <si>
    <t>Blog post:</t>
  </si>
  <si>
    <r>
      <t xml:space="preserve">Easy to </t>
    </r>
    <r>
      <rPr>
        <i/>
        <sz val="11"/>
        <color theme="1"/>
        <rFont val="Montserrat"/>
        <scheme val="minor"/>
      </rPr>
      <t>append</t>
    </r>
    <r>
      <rPr>
        <sz val="11"/>
        <color theme="1"/>
        <rFont val="Montserrat"/>
        <scheme val="minor"/>
      </rPr>
      <t xml:space="preserve"> datasets for recurring analyses (to have a single contiguous dataset)</t>
    </r>
  </si>
  <si>
    <r>
      <t xml:space="preserve">Build a Single </t>
    </r>
    <r>
      <rPr>
        <b/>
        <i/>
        <sz val="12"/>
        <color theme="4"/>
        <rFont val="Montserrat"/>
        <scheme val="minor"/>
      </rPr>
      <t xml:space="preserve">Contiguous </t>
    </r>
    <r>
      <rPr>
        <b/>
        <sz val="12"/>
        <color theme="4"/>
        <rFont val="Montserrat"/>
        <scheme val="minor"/>
      </rPr>
      <t>Dataset</t>
    </r>
  </si>
  <si>
    <t>Recode Variables</t>
  </si>
  <si>
    <t>Anything that might be graphed… needs its own column!</t>
  </si>
  <si>
    <r>
      <rPr>
        <i/>
        <sz val="11"/>
        <color rgb="FF000000"/>
        <rFont val="Montserrat"/>
        <scheme val="minor"/>
      </rPr>
      <t xml:space="preserve">Location: New Worksheet </t>
    </r>
    <r>
      <rPr>
        <sz val="11"/>
        <color rgb="FF000000"/>
        <rFont val="Montserrat"/>
        <scheme val="minor"/>
      </rPr>
      <t xml:space="preserve">(for the first one) and </t>
    </r>
    <r>
      <rPr>
        <i/>
        <sz val="11"/>
        <color rgb="FF000000"/>
        <rFont val="Montserrat"/>
        <scheme val="minor"/>
      </rPr>
      <t>Existing Worksheet</t>
    </r>
    <r>
      <rPr>
        <sz val="11"/>
        <color rgb="FF000000"/>
        <rFont val="Montserrat"/>
        <scheme val="minor"/>
      </rPr>
      <t xml:space="preserve"> (for the dozens of tables after that)</t>
    </r>
  </si>
  <si>
    <t>Let's Practice!</t>
  </si>
  <si>
    <r>
      <rPr>
        <b/>
        <i/>
        <sz val="12"/>
        <color theme="4"/>
        <rFont val="Montserrat"/>
        <scheme val="minor"/>
      </rPr>
      <t>Refresh</t>
    </r>
    <r>
      <rPr>
        <b/>
        <sz val="12"/>
        <color theme="4"/>
        <rFont val="Montserrat"/>
        <family val="2"/>
        <scheme val="minor"/>
      </rPr>
      <t xml:space="preserve"> the pivot table(s) as needed.</t>
    </r>
  </si>
  <si>
    <r>
      <t xml:space="preserve">Adjust the </t>
    </r>
    <r>
      <rPr>
        <b/>
        <i/>
        <sz val="12"/>
        <color theme="4"/>
        <rFont val="Montserrat"/>
        <scheme val="minor"/>
      </rPr>
      <t>Options</t>
    </r>
    <r>
      <rPr>
        <b/>
        <sz val="12"/>
        <color theme="4"/>
        <rFont val="Montserrat"/>
        <scheme val="minor"/>
      </rPr>
      <t xml:space="preserve"> as needed.</t>
    </r>
  </si>
  <si>
    <r>
      <rPr>
        <sz val="18"/>
        <color theme="0"/>
        <rFont val="Calibri"/>
        <family val="2"/>
      </rPr>
      <t>❸</t>
    </r>
    <r>
      <rPr>
        <b/>
        <sz val="18"/>
        <color theme="0"/>
        <rFont val="Montserrat"/>
        <family val="2"/>
      </rPr>
      <t xml:space="preserve"> Pivot Charts</t>
    </r>
  </si>
  <si>
    <r>
      <rPr>
        <b/>
        <sz val="18"/>
        <color theme="0"/>
        <rFont val="Calibri"/>
        <family val="2"/>
      </rPr>
      <t>❹</t>
    </r>
    <r>
      <rPr>
        <b/>
        <sz val="25.2"/>
        <color theme="0"/>
        <rFont val="Montserrat"/>
        <family val="2"/>
      </rPr>
      <t xml:space="preserve"> </t>
    </r>
    <r>
      <rPr>
        <b/>
        <sz val="18"/>
        <color theme="0"/>
        <rFont val="Montserrat"/>
        <family val="2"/>
      </rPr>
      <t>Slicers</t>
    </r>
  </si>
  <si>
    <t xml:space="preserve">Format the slicer as needed. </t>
  </si>
  <si>
    <t>(color, size, etc.)</t>
  </si>
  <si>
    <t>Brand colors</t>
  </si>
  <si>
    <t>Colorblindness</t>
  </si>
  <si>
    <t>Color contrast</t>
  </si>
  <si>
    <t>Intuitive colors (binary, sequential, diverging, categorical)</t>
  </si>
  <si>
    <t>Format format format!</t>
  </si>
  <si>
    <t>Brand fonts</t>
  </si>
  <si>
    <t>Horizontal text</t>
  </si>
  <si>
    <t>Avoid ALL CAPS</t>
  </si>
  <si>
    <t>Decorate sparingly (italics, underlines, bold)</t>
  </si>
  <si>
    <t>Grayscale printing (outline touching shapes in white)</t>
  </si>
  <si>
    <t>Page numbers</t>
  </si>
  <si>
    <t>Contact info</t>
  </si>
  <si>
    <t>Intro text at the top</t>
  </si>
  <si>
    <t>Explanatory text (concatenated)</t>
  </si>
  <si>
    <r>
      <t>Best practices for</t>
    </r>
    <r>
      <rPr>
        <b/>
        <sz val="11"/>
        <color theme="1"/>
        <rFont val="Montserrat"/>
        <scheme val="minor"/>
      </rPr>
      <t xml:space="preserve"> color:</t>
    </r>
  </si>
  <si>
    <r>
      <t>Best practices for</t>
    </r>
    <r>
      <rPr>
        <b/>
        <sz val="11"/>
        <color theme="1"/>
        <rFont val="Montserrat"/>
        <scheme val="minor"/>
      </rPr>
      <t xml:space="preserve"> text:</t>
    </r>
  </si>
  <si>
    <t xml:space="preserve">Make a slicer(s): </t>
  </si>
  <si>
    <t>#</t>
  </si>
  <si>
    <t>Graph labels</t>
  </si>
  <si>
    <t>Text hierarchy with built-in styles</t>
  </si>
  <si>
    <t>Left-align text; right-align numbers</t>
  </si>
  <si>
    <t>Total</t>
  </si>
  <si>
    <t>Maryland</t>
  </si>
  <si>
    <t>Use Helper Cells to have more control over chart types and formatting</t>
  </si>
  <si>
    <t>(e.g., Helper Cells to build a map indirectly from a pivot table)</t>
  </si>
  <si>
    <t>Move the charts to the dashboard sheet.</t>
  </si>
  <si>
    <t>California</t>
  </si>
  <si>
    <t>Florida</t>
  </si>
  <si>
    <t>Idaho</t>
  </si>
  <si>
    <t>Louisiana</t>
  </si>
  <si>
    <t>Minnesota</t>
  </si>
  <si>
    <t>Montana</t>
  </si>
  <si>
    <t>Oregon</t>
  </si>
  <si>
    <t>New York</t>
  </si>
  <si>
    <t>Tennessee</t>
  </si>
  <si>
    <t>South Dakota</t>
  </si>
  <si>
    <t>Pennsylvania</t>
  </si>
  <si>
    <t>Oklahoma</t>
  </si>
  <si>
    <t>Texas</t>
  </si>
  <si>
    <r>
      <rPr>
        <sz val="18"/>
        <color theme="0"/>
        <rFont val="Calibri"/>
        <family val="2"/>
      </rPr>
      <t>❷</t>
    </r>
    <r>
      <rPr>
        <b/>
        <sz val="18"/>
        <color theme="0"/>
        <rFont val="Montserrat"/>
        <family val="2"/>
      </rPr>
      <t xml:space="preserve"> Tabulate the Dataset</t>
    </r>
    <r>
      <rPr>
        <b/>
        <sz val="18"/>
        <color theme="0"/>
        <rFont val="Montserrat"/>
      </rPr>
      <t xml:space="preserve"> with Pivot Tables</t>
    </r>
  </si>
  <si>
    <t>Primary Language</t>
  </si>
  <si>
    <t>Pivot Table:</t>
  </si>
  <si>
    <t>Helper Table:</t>
  </si>
  <si>
    <t>Most common language:</t>
  </si>
  <si>
    <t>&lt;-- Just the max formula</t>
  </si>
  <si>
    <t>&lt;-- xlookup tells us which language has the most people</t>
  </si>
  <si>
    <t>&lt;-- Concatenation lets us put the word "people" into the graph label</t>
  </si>
  <si>
    <t>&lt;-- This gray area feeds directly into the chart</t>
  </si>
  <si>
    <t>&lt;-- It's always a good idea to total our numbers and double-check that everything's correct</t>
  </si>
  <si>
    <t>Language</t>
  </si>
  <si>
    <t>&lt;-- Concatenation  -- with an IF statement -- lets us put the word "people" into the graph label</t>
  </si>
  <si>
    <t>State of Residence</t>
  </si>
  <si>
    <t>&lt;-- This pivot table feeds directly into the donut chart</t>
  </si>
  <si>
    <t>Income level</t>
  </si>
  <si>
    <t>%</t>
  </si>
  <si>
    <t>&lt;-- This percentage feeds into the sentence above the donut chart</t>
  </si>
  <si>
    <t>with incomes over $100,000.</t>
  </si>
  <si>
    <t># of different states</t>
  </si>
  <si>
    <t>Most represented state</t>
  </si>
  <si>
    <t>State name</t>
  </si>
  <si>
    <t>&lt;-- xlookup tells us which state has the most people; this state name feeds into the sentence above the map</t>
  </si>
  <si>
    <t>% represented</t>
  </si>
  <si>
    <t>&lt;-- This percentage feeds into the sentence above the map</t>
  </si>
  <si>
    <t>&lt;-- This gray area feeds directly into the map</t>
  </si>
  <si>
    <t>&lt;-- Excel prefers that locations are formatted as "geography" (that's the mini map icon)</t>
  </si>
  <si>
    <t>(blank)</t>
  </si>
  <si>
    <t>This dashboard shows demographic data about our participants over the past fiscal year.</t>
  </si>
  <si>
    <t>&lt;-- This column header feeds directly into the map's legend.</t>
  </si>
  <si>
    <t># of participants</t>
  </si>
  <si>
    <t>Alabama</t>
  </si>
  <si>
    <t>Alaska</t>
  </si>
  <si>
    <t>Arizona</t>
  </si>
  <si>
    <t>Arkansas</t>
  </si>
  <si>
    <t>Colorado</t>
  </si>
  <si>
    <t>Connecticut</t>
  </si>
  <si>
    <t>Delaware</t>
  </si>
  <si>
    <t>Georgia</t>
  </si>
  <si>
    <t>Hawaii</t>
  </si>
  <si>
    <t>Illinois</t>
  </si>
  <si>
    <t>Indiana</t>
  </si>
  <si>
    <t>Iowa</t>
  </si>
  <si>
    <t>Kansas</t>
  </si>
  <si>
    <t>Kentucky</t>
  </si>
  <si>
    <t>Maine</t>
  </si>
  <si>
    <t>Massachusetts</t>
  </si>
  <si>
    <t>Michigan</t>
  </si>
  <si>
    <t>Mississippi</t>
  </si>
  <si>
    <t>Missouri</t>
  </si>
  <si>
    <t>Nebraska</t>
  </si>
  <si>
    <t>Nevada</t>
  </si>
  <si>
    <t>New Hampshire</t>
  </si>
  <si>
    <t>New Jersey</t>
  </si>
  <si>
    <t>New Mexico</t>
  </si>
  <si>
    <t>North Carolina</t>
  </si>
  <si>
    <t>North Dakota</t>
  </si>
  <si>
    <t>Ohio</t>
  </si>
  <si>
    <t>Rhode Island</t>
  </si>
  <si>
    <t>South Carolina</t>
  </si>
  <si>
    <t>Utah</t>
  </si>
  <si>
    <t>Vermont</t>
  </si>
  <si>
    <t>Virginia</t>
  </si>
  <si>
    <t>Washington</t>
  </si>
  <si>
    <t>West Virginia</t>
  </si>
  <si>
    <t>Wisconsin</t>
  </si>
  <si>
    <t>Wyoming</t>
  </si>
  <si>
    <t>https://capitalizemytitle.com/50-us-states-in-alphabetical-order/</t>
  </si>
  <si>
    <t>&lt;-- Full list of states is from:</t>
  </si>
  <si>
    <t>&lt;-- This countif formula is tallying states that are represented (&gt;0 participants)</t>
  </si>
  <si>
    <t>&lt;-- The blank values obviously don't go into the map</t>
  </si>
  <si>
    <t>Recommended: Use an Excel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</si>
</sst>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34" x14ac:knownFonts="1">
    <font>
      <sz val="11"/>
      <color theme="1"/>
      <name val="Montserrat"/>
      <family val="2"/>
      <scheme val="minor"/>
    </font>
    <font>
      <sz val="11"/>
      <color theme="1"/>
      <name val="Montserrat"/>
      <family val="2"/>
      <scheme val="minor"/>
    </font>
    <font>
      <u/>
      <sz val="11"/>
      <color theme="10"/>
      <name val="Montserrat"/>
      <family val="2"/>
      <scheme val="minor"/>
    </font>
    <font>
      <b/>
      <sz val="24"/>
      <name val="Montserrat"/>
      <family val="2"/>
      <scheme val="major"/>
    </font>
    <font>
      <b/>
      <sz val="18"/>
      <color theme="0"/>
      <name val="Montserrat"/>
      <scheme val="minor"/>
    </font>
    <font>
      <sz val="11"/>
      <color theme="0"/>
      <name val="Montserrat"/>
      <scheme val="minor"/>
    </font>
    <font>
      <sz val="11"/>
      <color theme="1"/>
      <name val="Montserrat"/>
      <scheme val="minor"/>
    </font>
    <font>
      <b/>
      <sz val="12"/>
      <color theme="4"/>
      <name val="Montserrat"/>
      <family val="2"/>
      <scheme val="minor"/>
    </font>
    <font>
      <b/>
      <sz val="12"/>
      <color theme="4"/>
      <name val="Montserrat"/>
      <scheme val="minor"/>
    </font>
    <font>
      <i/>
      <sz val="11"/>
      <color theme="1"/>
      <name val="Montserrat"/>
      <scheme val="minor"/>
    </font>
    <font>
      <sz val="11"/>
      <color rgb="FF000000"/>
      <name val="Montserrat"/>
      <scheme val="minor"/>
    </font>
    <font>
      <b/>
      <sz val="18"/>
      <color theme="0"/>
      <name val="Montserrat"/>
      <family val="2"/>
      <scheme val="minor"/>
    </font>
    <font>
      <b/>
      <sz val="18"/>
      <color theme="0"/>
      <name val="Montserrat"/>
      <family val="2"/>
    </font>
    <font>
      <b/>
      <sz val="11"/>
      <name val="Montserrat"/>
      <scheme val="minor"/>
    </font>
    <font>
      <sz val="11"/>
      <color theme="8"/>
      <name val="Montserrat"/>
      <scheme val="minor"/>
    </font>
    <font>
      <b/>
      <sz val="15"/>
      <color theme="5"/>
      <name val="Montserrat"/>
      <family val="2"/>
      <scheme val="minor"/>
    </font>
    <font>
      <b/>
      <sz val="15"/>
      <color theme="7"/>
      <name val="Montserrat"/>
      <family val="2"/>
      <scheme val="minor"/>
    </font>
    <font>
      <b/>
      <sz val="18"/>
      <color theme="0"/>
      <name val="Montserrat"/>
    </font>
    <font>
      <b/>
      <sz val="16"/>
      <color theme="4"/>
      <name val="Montserrat"/>
      <family val="2"/>
      <scheme val="minor"/>
    </font>
    <font>
      <b/>
      <sz val="16"/>
      <color theme="0"/>
      <name val="Montserrat"/>
      <family val="2"/>
      <scheme val="minor"/>
    </font>
    <font>
      <i/>
      <sz val="11"/>
      <color rgb="FF000000"/>
      <name val="Montserrat"/>
      <scheme val="minor"/>
    </font>
    <font>
      <b/>
      <i/>
      <sz val="12"/>
      <color theme="4"/>
      <name val="Montserrat"/>
      <scheme val="minor"/>
    </font>
    <font>
      <b/>
      <sz val="11"/>
      <color theme="1"/>
      <name val="Montserrat"/>
      <scheme val="minor"/>
    </font>
    <font>
      <b/>
      <sz val="15"/>
      <color theme="6"/>
      <name val="Montserrat"/>
      <family val="2"/>
      <scheme val="minor"/>
    </font>
    <font>
      <sz val="11"/>
      <color theme="4"/>
      <name val="Calibri"/>
      <family val="2"/>
    </font>
    <font>
      <sz val="11"/>
      <color theme="4"/>
      <name val="Montserrat"/>
      <family val="2"/>
      <scheme val="minor"/>
    </font>
    <font>
      <b/>
      <sz val="11"/>
      <color theme="4"/>
      <name val="Montserrat"/>
      <scheme val="minor"/>
    </font>
    <font>
      <b/>
      <sz val="11"/>
      <color rgb="FFFF0000"/>
      <name val="Montserrat"/>
      <scheme val="minor"/>
    </font>
    <font>
      <sz val="11"/>
      <color rgb="FFFF0000"/>
      <name val="Montserrat"/>
      <scheme val="minor"/>
    </font>
    <font>
      <sz val="18"/>
      <color theme="0"/>
      <name val="Calibri"/>
      <family val="2"/>
    </font>
    <font>
      <b/>
      <sz val="18"/>
      <color theme="0"/>
      <name val="Calibri"/>
      <family val="2"/>
    </font>
    <font>
      <b/>
      <sz val="25.2"/>
      <color theme="0"/>
      <name val="Montserrat"/>
      <family val="2"/>
    </font>
    <font>
      <sz val="11"/>
      <color rgb="FFFF0000"/>
      <name val="Montserrat"/>
      <family val="2"/>
      <scheme val="minor"/>
    </font>
    <font>
      <sz val="11"/>
      <name val="Montserrat"/>
      <scheme val="minor"/>
    </font>
  </fonts>
  <fills count="4">
    <fill>
      <patternFill patternType="none"/>
    </fill>
    <fill>
      <patternFill patternType="gray125"/>
    </fill>
    <fill>
      <patternFill patternType="solid">
        <fgColor theme="4"/>
        <bgColor indexed="64"/>
      </patternFill>
    </fill>
    <fill>
      <patternFill patternType="solid">
        <fgColor theme="0" tint="-4.9989318521683403E-2"/>
        <bgColor indexed="64"/>
      </patternFill>
    </fill>
  </fills>
  <borders count="1">
    <border>
      <left/>
      <right/>
      <top/>
      <bottom/>
      <diagonal/>
    </border>
  </borders>
  <cellStyleXfs count="8">
    <xf numFmtId="0" fontId="0" fillId="0" borderId="0"/>
    <xf numFmtId="44" fontId="1" fillId="0" borderId="0" applyFont="0" applyFill="0" applyBorder="0" applyAlignment="0" applyProtection="0"/>
    <xf numFmtId="0" fontId="3" fillId="0" borderId="0" applyNumberFormat="0" applyFill="0" applyAlignment="0" applyProtection="0"/>
    <xf numFmtId="0" fontId="18" fillId="0" borderId="0" applyNumberFormat="0" applyFill="0" applyAlignment="0" applyProtection="0"/>
    <xf numFmtId="0" fontId="7" fillId="0" borderId="0" applyNumberFormat="0" applyFill="0" applyAlignment="0" applyProtection="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2"/>
    <xf numFmtId="0" fontId="18" fillId="0" borderId="0" xfId="3"/>
    <xf numFmtId="0" fontId="1" fillId="0" borderId="0" xfId="5"/>
    <xf numFmtId="0" fontId="2" fillId="0" borderId="0" xfId="6"/>
    <xf numFmtId="0" fontId="6" fillId="0" borderId="0" xfId="0" applyFont="1" applyAlignment="1">
      <alignment horizontal="left"/>
    </xf>
    <xf numFmtId="0" fontId="11" fillId="2" borderId="0" xfId="3" applyFont="1" applyFill="1" applyAlignment="1"/>
    <xf numFmtId="0" fontId="13" fillId="0" borderId="0" xfId="0" applyFont="1" applyAlignment="1">
      <alignment horizontal="left" wrapText="1"/>
    </xf>
    <xf numFmtId="0" fontId="14" fillId="0" borderId="0" xfId="0" applyFont="1" applyAlignment="1">
      <alignment horizontal="left"/>
    </xf>
    <xf numFmtId="0" fontId="15" fillId="0" borderId="0" xfId="3" applyFont="1"/>
    <xf numFmtId="0" fontId="16" fillId="0" borderId="0" xfId="3" applyFont="1"/>
    <xf numFmtId="0" fontId="19" fillId="2" borderId="0" xfId="3" applyFont="1" applyFill="1" applyAlignment="1"/>
    <xf numFmtId="0" fontId="0" fillId="0" borderId="0" xfId="0" applyAlignment="1">
      <alignment wrapText="1"/>
    </xf>
    <xf numFmtId="0" fontId="0" fillId="0" borderId="0" xfId="0" applyAlignment="1">
      <alignment horizontal="left"/>
    </xf>
    <xf numFmtId="0" fontId="4" fillId="2" borderId="0" xfId="2" applyFont="1" applyFill="1" applyAlignment="1"/>
    <xf numFmtId="0" fontId="22" fillId="0" borderId="0" xfId="0" applyFont="1" applyAlignment="1">
      <alignment horizontal="left"/>
    </xf>
    <xf numFmtId="0" fontId="23" fillId="0" borderId="0" xfId="3" applyFont="1"/>
    <xf numFmtId="0" fontId="24"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5" fillId="2" borderId="0" xfId="0" applyFont="1" applyFill="1"/>
    <xf numFmtId="0" fontId="6" fillId="0" borderId="0" xfId="0" applyFont="1"/>
    <xf numFmtId="0" fontId="8" fillId="0" borderId="0" xfId="4"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0" fillId="0" borderId="0" xfId="0" applyFont="1" applyAlignment="1">
      <alignment vertical="center"/>
    </xf>
    <xf numFmtId="0" fontId="9" fillId="0" borderId="0" xfId="0" applyFont="1" applyAlignment="1">
      <alignment vertical="center"/>
    </xf>
    <xf numFmtId="0" fontId="9" fillId="0" borderId="0" xfId="0" applyFont="1" applyAlignment="1">
      <alignment horizontal="left"/>
    </xf>
    <xf numFmtId="0" fontId="8" fillId="0" borderId="0" xfId="4" applyFont="1" applyAlignment="1">
      <alignment horizontal="left"/>
    </xf>
    <xf numFmtId="0" fontId="12" fillId="2" borderId="0" xfId="3" applyFont="1" applyFill="1" applyAlignment="1"/>
    <xf numFmtId="0" fontId="7" fillId="0" borderId="0" xfId="4" applyAlignment="1">
      <alignment horizontal="left"/>
    </xf>
    <xf numFmtId="0" fontId="7" fillId="0" borderId="0" xfId="4" applyAlignment="1"/>
    <xf numFmtId="0" fontId="6" fillId="0" borderId="0" xfId="0" applyFont="1" applyAlignment="1">
      <alignment horizontal="left" vertical="center" indent="1"/>
    </xf>
    <xf numFmtId="0" fontId="27" fillId="0" borderId="0" xfId="0" applyFont="1" applyAlignment="1">
      <alignment horizontal="left" wrapText="1"/>
    </xf>
    <xf numFmtId="0" fontId="28" fillId="0" borderId="0" xfId="0" applyFont="1" applyAlignment="1">
      <alignment horizontal="left"/>
    </xf>
    <xf numFmtId="0" fontId="28" fillId="0" borderId="0" xfId="0" applyFont="1"/>
    <xf numFmtId="0" fontId="0" fillId="0" borderId="0" xfId="0" applyAlignment="1">
      <alignment horizontal="left" indent="1"/>
    </xf>
    <xf numFmtId="0" fontId="6" fillId="0" borderId="0" xfId="0" applyFont="1" applyAlignment="1">
      <alignment horizontal="left" indent="1"/>
    </xf>
    <xf numFmtId="0" fontId="2" fillId="0" borderId="0" xfId="6" applyAlignment="1">
      <alignment horizontal="left"/>
    </xf>
    <xf numFmtId="1" fontId="28" fillId="0" borderId="0" xfId="0" applyNumberFormat="1" applyFont="1" applyAlignment="1">
      <alignment horizontal="left"/>
    </xf>
    <xf numFmtId="165" fontId="28" fillId="0" borderId="0" xfId="0" applyNumberFormat="1" applyFont="1" applyAlignment="1">
      <alignment horizontal="left"/>
    </xf>
    <xf numFmtId="0" fontId="10" fillId="0" borderId="0" xfId="0" applyFont="1" applyAlignment="1">
      <alignment horizontal="left" vertical="center" indent="1"/>
    </xf>
    <xf numFmtId="0" fontId="9" fillId="0" borderId="0" xfId="0" applyFont="1" applyAlignment="1">
      <alignment horizontal="left" indent="1"/>
    </xf>
    <xf numFmtId="0" fontId="0" fillId="0" borderId="0" xfId="0" pivotButton="1" applyAlignment="1">
      <alignment horizontal="left"/>
    </xf>
    <xf numFmtId="0" fontId="18" fillId="0" borderId="0" xfId="3" applyAlignment="1">
      <alignment horizontal="left"/>
    </xf>
    <xf numFmtId="0" fontId="0" fillId="3" borderId="0" xfId="0" applyFill="1" applyAlignment="1">
      <alignment horizontal="left"/>
    </xf>
    <xf numFmtId="0" fontId="22" fillId="0" borderId="0" xfId="0" applyFont="1" applyAlignment="1">
      <alignment horizontal="right"/>
    </xf>
    <xf numFmtId="0" fontId="22" fillId="3" borderId="0" xfId="0" applyFont="1" applyFill="1" applyAlignment="1">
      <alignment horizontal="left"/>
    </xf>
    <xf numFmtId="0" fontId="0" fillId="3" borderId="0" xfId="0" applyFill="1"/>
    <xf numFmtId="0" fontId="22" fillId="3" borderId="0" xfId="0" applyFont="1" applyFill="1"/>
    <xf numFmtId="0" fontId="22" fillId="0" borderId="0" xfId="0" applyFont="1"/>
    <xf numFmtId="0" fontId="0" fillId="0" borderId="0" xfId="0" applyAlignment="1">
      <alignment horizontal="right"/>
    </xf>
    <xf numFmtId="0" fontId="0" fillId="3" borderId="0" xfId="0" applyFill="1" applyAlignment="1">
      <alignment horizontal="right"/>
    </xf>
    <xf numFmtId="9" fontId="0" fillId="3" borderId="0" xfId="7" applyFont="1" applyFill="1" applyAlignment="1">
      <alignment horizontal="right"/>
    </xf>
    <xf numFmtId="9" fontId="22" fillId="0" borderId="0" xfId="7" applyFont="1" applyAlignment="1">
      <alignment horizontal="right"/>
    </xf>
    <xf numFmtId="9" fontId="0" fillId="0" borderId="0" xfId="7" applyFont="1" applyFill="1" applyAlignment="1">
      <alignment horizontal="right"/>
    </xf>
    <xf numFmtId="0" fontId="18" fillId="0" borderId="0" xfId="3" applyFill="1" applyAlignment="1">
      <alignment horizontal="left"/>
    </xf>
    <xf numFmtId="0" fontId="7" fillId="0" borderId="0" xfId="4" applyFill="1" applyAlignment="1">
      <alignment horizontal="left"/>
    </xf>
    <xf numFmtId="9" fontId="22" fillId="0" borderId="0" xfId="7" applyFont="1" applyFill="1" applyAlignment="1">
      <alignment horizontal="right"/>
    </xf>
    <xf numFmtId="9" fontId="0" fillId="3" borderId="0" xfId="7" applyFont="1" applyFill="1"/>
    <xf numFmtId="0" fontId="22" fillId="3" borderId="0" xfId="0" applyFont="1" applyFill="1" applyAlignment="1">
      <alignment horizontal="right"/>
    </xf>
    <xf numFmtId="0" fontId="0" fillId="0" borderId="0" xfId="0" applyAlignment="1">
      <alignment horizontal="left" vertical="top" wrapText="1"/>
    </xf>
    <xf numFmtId="0" fontId="7" fillId="0" borderId="0" xfId="4"/>
    <xf numFmtId="0" fontId="6" fillId="0" borderId="0" xfId="0" applyFont="1" applyAlignment="1">
      <alignment horizontal="left" vertical="top" wrapText="1"/>
    </xf>
    <xf numFmtId="0" fontId="33" fillId="0" borderId="0" xfId="0" applyFont="1" applyAlignment="1">
      <alignment horizontal="left"/>
    </xf>
    <xf numFmtId="14" fontId="33" fillId="0" borderId="0" xfId="0" applyNumberFormat="1" applyFont="1" applyAlignment="1">
      <alignment horizontal="left"/>
    </xf>
    <xf numFmtId="164" fontId="33" fillId="0" borderId="0" xfId="1" applyNumberFormat="1" applyFont="1" applyFill="1" applyAlignment="1">
      <alignment horizontal="left"/>
    </xf>
    <xf numFmtId="0" fontId="33" fillId="0" borderId="0" xfId="0" applyFont="1"/>
    <xf numFmtId="165" fontId="32" fillId="0" borderId="0" xfId="0" applyNumberFormat="1" applyFont="1" applyAlignment="1">
      <alignment horizontal="left"/>
    </xf>
    <xf numFmtId="2" fontId="28" fillId="0" borderId="0" xfId="0" applyNumberFormat="1" applyFont="1" applyAlignment="1">
      <alignment horizontal="left"/>
    </xf>
  </cellXfs>
  <cellStyles count="8">
    <cellStyle name="Currency" xfId="1" builtinId="4"/>
    <cellStyle name="Heading 1" xfId="3" builtinId="16" customBuiltin="1"/>
    <cellStyle name="Heading 2" xfId="4" builtinId="17" customBuiltin="1"/>
    <cellStyle name="Hyperlink" xfId="6" builtinId="8"/>
    <cellStyle name="Normal" xfId="0" builtinId="0"/>
    <cellStyle name="Normal 6" xfId="5" xr:uid="{10715589-F006-4650-B534-AC45F54A9FDD}"/>
    <cellStyle name="Percent" xfId="7" builtinId="5"/>
    <cellStyle name="Title" xfId="2" builtinId="15" customBuiltin="1"/>
  </cellStyles>
  <dxfs count="40">
    <dxf>
      <font>
        <color rgb="FF9C0006"/>
      </font>
      <fill>
        <patternFill>
          <bgColor rgb="FFFFC7CE"/>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b val="0"/>
        <i val="0"/>
        <strike val="0"/>
        <condense val="0"/>
        <extend val="0"/>
        <outline val="0"/>
        <shadow val="0"/>
        <u val="none"/>
        <vertAlign val="baseline"/>
        <sz val="11"/>
        <color rgb="FFFF0000"/>
        <name val="Montserrat"/>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rgb="FFFF0000"/>
        <name val="Montserrat"/>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rgb="FFFF0000"/>
        <name val="Montserrat"/>
        <scheme val="minor"/>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rgb="FFFF0000"/>
        <name val="Montserrat"/>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numFmt numFmtId="164" formatCode="_(&quot;$&quot;* #,##0_);_(&quot;$&quot;* \(#,##0\);_(&quot;$&quot;*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Montserrat"/>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8"/>
        <name val="Montserrat"/>
        <scheme val="minor"/>
      </font>
      <alignment horizontal="left" vertical="bottom" textRotation="0" wrapText="0" indent="0" justifyLastLine="0" shrinkToFit="0" readingOrder="0"/>
    </dxf>
    <dxf>
      <font>
        <b/>
        <i val="0"/>
        <strike val="0"/>
        <condense val="0"/>
        <extend val="0"/>
        <outline val="0"/>
        <shadow val="0"/>
        <u val="none"/>
        <vertAlign val="baseline"/>
        <sz val="11"/>
        <color theme="8"/>
        <name val="Montserrat"/>
        <scheme val="minor"/>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21" Type="http://schemas.openxmlformats.org/officeDocument/2006/relationships/calcChain" Target="calcChain.xml"/><Relationship Id="rId7" Type="http://schemas.microsoft.com/office/2007/relationships/slicerCache" Target="slicerCaches/slicerCache1.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Array" Target="richData/rdarray.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[AnnKEmery_Interactive-Dashboards-in-Excel_Demographics_AFTER.xlsx]2 - Pivot Tables!Income</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spPr>
          <a:solidFill>
            <a:schemeClr val="accent3"/>
          </a:solidFill>
          <a:ln w="19050">
            <a:solidFill>
              <a:schemeClr val="lt1"/>
            </a:solidFill>
          </a:ln>
          <a:effectLst/>
        </c:spPr>
        <c:dLbl>
          <c:idx val="0"/>
          <c:layout>
            <c:manualLayout>
              <c:x val="0.17683581230040765"/>
              <c:y val="-4.0183548485010802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mn-lt"/>
                    <a:ea typeface="+mn-ea"/>
                    <a:cs typeface="+mn-cs"/>
                  </a:defRPr>
                </a:pPr>
                <a:fld id="{0F0D0BCD-D857-41CB-B83A-F5E7CC32B4A9}" type="CATEGORYNAME">
                  <a:rPr lang="en-US" b="1">
                    <a:solidFill>
                      <a:schemeClr val="accent3"/>
                    </a:solidFill>
                  </a:rPr>
                  <a:pPr>
                    <a:defRPr sz="1100">
                      <a:solidFill>
                        <a:schemeClr val="accent3"/>
                      </a:solidFill>
                    </a:defRPr>
                  </a:pPr>
                  <a:t>[CATEGORY NAME]</a:t>
                </a:fld>
                <a:endParaRPr lang="en-US" b="1" baseline="0">
                  <a:solidFill>
                    <a:schemeClr val="accent3"/>
                  </a:solidFill>
                </a:endParaRPr>
              </a:p>
              <a:p>
                <a:pPr>
                  <a:defRPr sz="1100">
                    <a:solidFill>
                      <a:schemeClr val="accent3"/>
                    </a:solidFill>
                  </a:defRPr>
                </a:pPr>
                <a:fld id="{4EDFFFFD-0C81-46ED-A2FA-628DD18F6A59}" type="VALUE">
                  <a:rPr lang="en-US">
                    <a:solidFill>
                      <a:schemeClr val="accent3"/>
                    </a:solidFill>
                  </a:rPr>
                  <a:pPr>
                    <a:defRPr sz="1100">
                      <a:solidFill>
                        <a:schemeClr val="accent3"/>
                      </a:solidFill>
                    </a:defRPr>
                  </a:pPr>
                  <a:t>[VALUE]</a:t>
                </a:fld>
                <a:r>
                  <a:rPr lang="en-US">
                    <a:solidFill>
                      <a:schemeClr val="accent3"/>
                    </a:solidFill>
                  </a:rPr>
                  <a:t> people</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Lst>
        </c:dLbl>
      </c:pivotFmt>
      <c:pivotFmt>
        <c:idx val="6"/>
        <c:spPr>
          <a:solidFill>
            <a:schemeClr val="bg1">
              <a:lumMod val="85000"/>
            </a:schemeClr>
          </a:solidFill>
          <a:ln w="19050">
            <a:solidFill>
              <a:schemeClr val="lt1"/>
            </a:solidFill>
          </a:ln>
          <a:effectLst/>
        </c:spPr>
        <c:dLbl>
          <c:idx val="0"/>
          <c:layout>
            <c:manualLayout>
              <c:x val="-0.18518354245073573"/>
              <c:y val="3.5859446140660903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fld id="{F94BDBF6-851C-48F2-9E2F-0DB167B48EC9}" type="CATEGORYNAME">
                  <a:rPr lang="en-US" b="1">
                    <a:solidFill>
                      <a:schemeClr val="tx1">
                        <a:lumMod val="75000"/>
                        <a:lumOff val="25000"/>
                      </a:schemeClr>
                    </a:solidFill>
                  </a:rPr>
                  <a:pPr>
                    <a:defRPr sz="1100"/>
                  </a:pPr>
                  <a:t>[CATEGORY NAME]</a:t>
                </a:fld>
                <a:endParaRPr lang="en-US" b="1" baseline="0">
                  <a:solidFill>
                    <a:schemeClr val="tx1">
                      <a:lumMod val="75000"/>
                      <a:lumOff val="25000"/>
                    </a:schemeClr>
                  </a:solidFill>
                </a:endParaRPr>
              </a:p>
              <a:p>
                <a:pPr>
                  <a:defRPr sz="1100"/>
                </a:pPr>
                <a:fld id="{1A480003-4583-469E-8401-D0DDCC6EED1D}" type="VALUE">
                  <a:rPr lang="en-US">
                    <a:solidFill>
                      <a:schemeClr val="tx1">
                        <a:lumMod val="75000"/>
                        <a:lumOff val="25000"/>
                      </a:schemeClr>
                    </a:solidFill>
                  </a:rPr>
                  <a:pPr>
                    <a:defRPr sz="1100"/>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Lst>
        </c:dLbl>
      </c:pivotFmt>
    </c:pivotFmts>
    <c:plotArea>
      <c:layout/>
      <c:doughnutChart>
        <c:varyColors val="1"/>
        <c:ser>
          <c:idx val="0"/>
          <c:order val="0"/>
          <c:tx>
            <c:strRef>
              <c:f>'2 - Pivot Tables'!$B$75</c:f>
              <c:strCache>
                <c:ptCount val="1"/>
                <c:pt idx="0">
                  <c:v>Total</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B7DD-4094-94FA-F1159A88FA3B}"/>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B7DD-4094-94FA-F1159A88FA3B}"/>
              </c:ext>
            </c:extLst>
          </c:dPt>
          <c:dLbls>
            <c:dLbl>
              <c:idx val="0"/>
              <c:layout>
                <c:manualLayout>
                  <c:x val="0.17683581230040765"/>
                  <c:y val="-4.0183548485010802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mn-lt"/>
                        <a:ea typeface="+mn-ea"/>
                        <a:cs typeface="+mn-cs"/>
                      </a:defRPr>
                    </a:pPr>
                    <a:fld id="{0F0D0BCD-D857-41CB-B83A-F5E7CC32B4A9}" type="CATEGORYNAME">
                      <a:rPr lang="en-US" b="1">
                        <a:solidFill>
                          <a:schemeClr val="accent3"/>
                        </a:solidFill>
                      </a:rPr>
                      <a:pPr>
                        <a:defRPr sz="1100">
                          <a:solidFill>
                            <a:schemeClr val="accent3"/>
                          </a:solidFill>
                        </a:defRPr>
                      </a:pPr>
                      <a:t>[CATEGORY NAME]</a:t>
                    </a:fld>
                    <a:endParaRPr lang="en-US" b="1" baseline="0">
                      <a:solidFill>
                        <a:schemeClr val="accent3"/>
                      </a:solidFill>
                    </a:endParaRPr>
                  </a:p>
                  <a:p>
                    <a:pPr>
                      <a:defRPr sz="1100">
                        <a:solidFill>
                          <a:schemeClr val="accent3"/>
                        </a:solidFill>
                      </a:defRPr>
                    </a:pPr>
                    <a:fld id="{4EDFFFFD-0C81-46ED-A2FA-628DD18F6A59}" type="VALUE">
                      <a:rPr lang="en-US">
                        <a:solidFill>
                          <a:schemeClr val="accent3"/>
                        </a:solidFill>
                      </a:rPr>
                      <a:pPr>
                        <a:defRPr sz="1100">
                          <a:solidFill>
                            <a:schemeClr val="accent3"/>
                          </a:solidFill>
                        </a:defRPr>
                      </a:pPr>
                      <a:t>[VALUE]</a:t>
                    </a:fld>
                    <a:r>
                      <a:rPr lang="en-US">
                        <a:solidFill>
                          <a:schemeClr val="accent3"/>
                        </a:solidFill>
                      </a:rPr>
                      <a:t> people</a:t>
                    </a:r>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7DD-4094-94FA-F1159A88FA3B}"/>
                </c:ext>
              </c:extLst>
            </c:dLbl>
            <c:dLbl>
              <c:idx val="1"/>
              <c:layout>
                <c:manualLayout>
                  <c:x val="-0.18518354245073573"/>
                  <c:y val="3.5859446140660903E-2"/>
                </c:manualLayout>
              </c:layout>
              <c:tx>
                <c:rich>
                  <a:bodyPr/>
                  <a:lstStyle/>
                  <a:p>
                    <a:fld id="{F94BDBF6-851C-48F2-9E2F-0DB167B48EC9}" type="CATEGORYNAME">
                      <a:rPr lang="en-US" b="1">
                        <a:solidFill>
                          <a:schemeClr val="tx1">
                            <a:lumMod val="75000"/>
                            <a:lumOff val="25000"/>
                          </a:schemeClr>
                        </a:solidFill>
                      </a:rPr>
                      <a:pPr/>
                      <a:t>[CATEGORY NAME]</a:t>
                    </a:fld>
                    <a:endParaRPr lang="en-US" b="1" baseline="0">
                      <a:solidFill>
                        <a:schemeClr val="tx1">
                          <a:lumMod val="75000"/>
                          <a:lumOff val="25000"/>
                        </a:schemeClr>
                      </a:solidFill>
                    </a:endParaRPr>
                  </a:p>
                  <a:p>
                    <a:fld id="{1A480003-4583-469E-8401-D0DDCC6EED1D}" type="VALUE">
                      <a:rPr lang="en-US">
                        <a:solidFill>
                          <a:schemeClr val="tx1">
                            <a:lumMod val="75000"/>
                            <a:lumOff val="25000"/>
                          </a:schemeClr>
                        </a:solidFill>
                      </a:rPr>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B7DD-4094-94FA-F1159A88FA3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'2 - Pivot Tables'!$A$76:$A$78</c:f>
              <c:strCache>
                <c:ptCount val="2"/>
                <c:pt idx="0">
                  <c:v>$100k or more</c:v>
                </c:pt>
                <c:pt idx="1">
                  <c:v>Less than $100k</c:v>
                </c:pt>
              </c:strCache>
            </c:strRef>
          </c:cat>
          <c:val>
            <c:numRef>
              <c:f>'2 - Pivot Tables'!$B$76:$B$78</c:f>
              <c:numCache>
                <c:formatCode>General</c:formatCode>
                <c:ptCount val="2"/>
                <c:pt idx="0">
                  <c:v>17</c:v>
                </c:pt>
                <c:pt idx="1">
                  <c:v>36</c:v>
                </c:pt>
              </c:numCache>
            </c:numRef>
          </c:val>
          <c:extLst>
            <c:ext xmlns:c16="http://schemas.microsoft.com/office/drawing/2014/chart" uri="{C3380CC4-5D6E-409C-BE32-E72D297353CC}">
              <c16:uniqueId val="{00000004-B7DD-4094-94FA-F1159A88FA3B}"/>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4"/>
            </a:solidFill>
            <a:ln>
              <a:noFill/>
            </a:ln>
            <a:effectLst/>
          </c:spPr>
          <c:invertIfNegative val="0"/>
          <c:dLbls>
            <c:dLbl>
              <c:idx val="0"/>
              <c:tx>
                <c:rich>
                  <a:bodyPr/>
                  <a:lstStyle/>
                  <a:p>
                    <a:fld id="{C080AC2C-393E-4EEB-8BA3-C0D526BAD47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FF4-4313-9D74-6FADA0EB3066}"/>
                </c:ext>
              </c:extLst>
            </c:dLbl>
            <c:dLbl>
              <c:idx val="1"/>
              <c:tx>
                <c:rich>
                  <a:bodyPr/>
                  <a:lstStyle/>
                  <a:p>
                    <a:fld id="{27EA4E0F-44AE-4A2B-B897-E80A5E2F2EC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FF4-4313-9D74-6FADA0EB3066}"/>
                </c:ext>
              </c:extLst>
            </c:dLbl>
            <c:dLbl>
              <c:idx val="2"/>
              <c:tx>
                <c:rich>
                  <a:bodyPr/>
                  <a:lstStyle/>
                  <a:p>
                    <a:fld id="{954EC1B7-33E0-47B7-A537-3782BF7CC7B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FF4-4313-9D74-6FADA0EB3066}"/>
                </c:ext>
              </c:extLst>
            </c:dLbl>
            <c:dLbl>
              <c:idx val="3"/>
              <c:tx>
                <c:rich>
                  <a:bodyPr/>
                  <a:lstStyle/>
                  <a:p>
                    <a:fld id="{20E1486A-4AEB-4826-9DCD-B1FCC03ED8D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FF4-4313-9D74-6FADA0EB3066}"/>
                </c:ext>
              </c:extLst>
            </c:dLbl>
            <c:spPr>
              <a:noFill/>
              <a:ln>
                <a:noFill/>
              </a:ln>
              <a:effectLst/>
            </c:spPr>
            <c:txPr>
              <a:bodyPr rot="0" spcFirstLastPara="1" vertOverflow="ellipsis" vert="horz" wrap="square" anchor="ctr" anchorCtr="1"/>
              <a:lstStyle/>
              <a:p>
                <a:pPr>
                  <a:defRPr sz="1100" b="1" i="0" u="none" strike="noStrike" kern="1200" baseline="0">
                    <a:solidFill>
                      <a:schemeClr val="accent4"/>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'2 - Pivot Tables'!$A$59:$A$62</c:f>
              <c:strCache>
                <c:ptCount val="4"/>
                <c:pt idx="0">
                  <c:v>Less than 1</c:v>
                </c:pt>
                <c:pt idx="1">
                  <c:v>1</c:v>
                </c:pt>
                <c:pt idx="2">
                  <c:v>2</c:v>
                </c:pt>
                <c:pt idx="3">
                  <c:v>3+ months</c:v>
                </c:pt>
              </c:strCache>
            </c:strRef>
          </c:cat>
          <c:val>
            <c:numRef>
              <c:f>'2 - Pivot Tables'!$B$59:$B$62</c:f>
              <c:numCache>
                <c:formatCode>General</c:formatCode>
                <c:ptCount val="4"/>
                <c:pt idx="0">
                  <c:v>1</c:v>
                </c:pt>
                <c:pt idx="1">
                  <c:v>22</c:v>
                </c:pt>
                <c:pt idx="2">
                  <c:v>19</c:v>
                </c:pt>
                <c:pt idx="3">
                  <c:v>11</c:v>
                </c:pt>
              </c:numCache>
            </c:numRef>
          </c:val>
          <c:extLst>
            <c:ext xmlns:c15="http://schemas.microsoft.com/office/drawing/2012/chart" uri="{02D57815-91ED-43cb-92C2-25804820EDAC}">
              <c15:datalabelsRange>
                <c15:f>'2 - Pivot Tables'!$C$59:$C$62</c15:f>
                <c15:dlblRangeCache>
                  <c:ptCount val="4"/>
                  <c:pt idx="0">
                    <c:v>1 person</c:v>
                  </c:pt>
                  <c:pt idx="1">
                    <c:v>22</c:v>
                  </c:pt>
                  <c:pt idx="2">
                    <c:v>19</c:v>
                  </c:pt>
                  <c:pt idx="3">
                    <c:v>11</c:v>
                  </c:pt>
                </c15:dlblRangeCache>
              </c15:datalabelsRange>
            </c:ext>
            <c:ext xmlns:c16="http://schemas.microsoft.com/office/drawing/2014/chart" uri="{C3380CC4-5D6E-409C-BE32-E72D297353CC}">
              <c16:uniqueId val="{00000004-2FF4-4313-9D74-6FADA0EB3066}"/>
            </c:ext>
          </c:extLst>
        </c:ser>
        <c:dLbls>
          <c:showLegendKey val="0"/>
          <c:showVal val="0"/>
          <c:showCatName val="0"/>
          <c:showSerName val="0"/>
          <c:showPercent val="0"/>
          <c:showBubbleSize val="0"/>
        </c:dLbls>
        <c:gapWidth val="10"/>
        <c:axId val="224379408"/>
        <c:axId val="224365008"/>
      </c:barChart>
      <c:catAx>
        <c:axId val="22437940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224365008"/>
        <c:crosses val="autoZero"/>
        <c:auto val="1"/>
        <c:lblAlgn val="ctr"/>
        <c:lblOffset val="100"/>
        <c:noMultiLvlLbl val="0"/>
      </c:catAx>
      <c:valAx>
        <c:axId val="224365008"/>
        <c:scaling>
          <c:orientation val="minMax"/>
        </c:scaling>
        <c:delete val="0"/>
        <c:axPos val="l"/>
        <c:numFmt formatCode="General"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224379408"/>
        <c:crosses val="autoZero"/>
        <c:crossBetween val="between"/>
        <c:majorUnit val="7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chemeClr val="tx1">
              <a:lumMod val="85000"/>
              <a:lumOff val="15000"/>
            </a:schemeClr>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56058517440859"/>
          <c:y val="7.746478873239436E-2"/>
          <c:w val="0.57894768048572243"/>
          <c:h val="0.73232394366197184"/>
        </c:manualLayout>
      </c:layout>
      <c:barChart>
        <c:barDir val="bar"/>
        <c:grouping val="clustered"/>
        <c:varyColors val="0"/>
        <c:ser>
          <c:idx val="0"/>
          <c:order val="0"/>
          <c:spPr>
            <a:solidFill>
              <a:schemeClr val="accent2"/>
            </a:solidFill>
            <a:ln>
              <a:noFill/>
            </a:ln>
            <a:effectLst/>
          </c:spPr>
          <c:invertIfNegative val="0"/>
          <c:dLbls>
            <c:dLbl>
              <c:idx val="0"/>
              <c:tx>
                <c:rich>
                  <a:bodyPr/>
                  <a:lstStyle/>
                  <a:p>
                    <a:fld id="{3342BC97-4FBB-469B-8675-92BBF4B6F2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0BF-41FA-830E-1424B49945B7}"/>
                </c:ext>
              </c:extLst>
            </c:dLbl>
            <c:dLbl>
              <c:idx val="1"/>
              <c:tx>
                <c:rich>
                  <a:bodyPr/>
                  <a:lstStyle/>
                  <a:p>
                    <a:fld id="{E544EA29-197E-49C9-B177-03C808683F1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BF-41FA-830E-1424B49945B7}"/>
                </c:ext>
              </c:extLst>
            </c:dLbl>
            <c:dLbl>
              <c:idx val="2"/>
              <c:tx>
                <c:rich>
                  <a:bodyPr/>
                  <a:lstStyle/>
                  <a:p>
                    <a:fld id="{CCEA4B3F-0C0C-4638-9572-DDE88F36545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0BF-41FA-830E-1424B49945B7}"/>
                </c:ext>
              </c:extLst>
            </c:dLbl>
            <c:dLbl>
              <c:idx val="3"/>
              <c:tx>
                <c:rich>
                  <a:bodyPr/>
                  <a:lstStyle/>
                  <a:p>
                    <a:fld id="{1D2A928A-7978-430D-90F8-3136F098E40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0BF-41FA-830E-1424B49945B7}"/>
                </c:ext>
              </c:extLst>
            </c:dLbl>
            <c:dLbl>
              <c:idx val="4"/>
              <c:tx>
                <c:rich>
                  <a:bodyPr/>
                  <a:lstStyle/>
                  <a:p>
                    <a:fld id="{59FDC857-B44D-4D33-8E79-4FBE7F2F2DE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0BF-41FA-830E-1424B49945B7}"/>
                </c:ext>
              </c:extLst>
            </c:dLbl>
            <c:dLbl>
              <c:idx val="5"/>
              <c:tx>
                <c:rich>
                  <a:bodyPr/>
                  <a:lstStyle/>
                  <a:p>
                    <a:fld id="{FFC54BAF-8A76-4874-830D-D786274CCAF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BF-41FA-830E-1424B49945B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2"/>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'2 - Pivot Tables'!$A$22:$A$27</c:f>
              <c:strCache>
                <c:ptCount val="6"/>
                <c:pt idx="0">
                  <c:v>Vietnamese</c:v>
                </c:pt>
                <c:pt idx="1">
                  <c:v>Spanish</c:v>
                </c:pt>
                <c:pt idx="2">
                  <c:v>Portuguese</c:v>
                </c:pt>
                <c:pt idx="3">
                  <c:v>French</c:v>
                </c:pt>
                <c:pt idx="4">
                  <c:v>Farsi</c:v>
                </c:pt>
                <c:pt idx="5">
                  <c:v>English</c:v>
                </c:pt>
              </c:strCache>
            </c:strRef>
          </c:cat>
          <c:val>
            <c:numRef>
              <c:f>'2 - Pivot Tables'!$B$22:$B$27</c:f>
              <c:numCache>
                <c:formatCode>General</c:formatCode>
                <c:ptCount val="6"/>
                <c:pt idx="0">
                  <c:v>0</c:v>
                </c:pt>
                <c:pt idx="1">
                  <c:v>6</c:v>
                </c:pt>
                <c:pt idx="2">
                  <c:v>0</c:v>
                </c:pt>
                <c:pt idx="3">
                  <c:v>13</c:v>
                </c:pt>
                <c:pt idx="4">
                  <c:v>0</c:v>
                </c:pt>
                <c:pt idx="5">
                  <c:v>34</c:v>
                </c:pt>
              </c:numCache>
            </c:numRef>
          </c:val>
          <c:extLst>
            <c:ext xmlns:c15="http://schemas.microsoft.com/office/drawing/2012/chart" uri="{02D57815-91ED-43cb-92C2-25804820EDAC}">
              <c15:datalabelsRange>
                <c15:f>'2 - Pivot Tables'!$C$22:$C$27</c15:f>
                <c15:dlblRangeCache>
                  <c:ptCount val="6"/>
                  <c:pt idx="0">
                    <c:v>0</c:v>
                  </c:pt>
                  <c:pt idx="1">
                    <c:v>6</c:v>
                  </c:pt>
                  <c:pt idx="2">
                    <c:v>0</c:v>
                  </c:pt>
                  <c:pt idx="3">
                    <c:v>13</c:v>
                  </c:pt>
                  <c:pt idx="4">
                    <c:v>0</c:v>
                  </c:pt>
                  <c:pt idx="5">
                    <c:v>34 people</c:v>
                  </c:pt>
                </c15:dlblRangeCache>
              </c15:datalabelsRange>
            </c:ext>
            <c:ext xmlns:c16="http://schemas.microsoft.com/office/drawing/2014/chart" uri="{C3380CC4-5D6E-409C-BE32-E72D297353CC}">
              <c16:uniqueId val="{00000006-B0BF-41FA-830E-1424B49945B7}"/>
            </c:ext>
          </c:extLst>
        </c:ser>
        <c:dLbls>
          <c:showLegendKey val="0"/>
          <c:showVal val="0"/>
          <c:showCatName val="0"/>
          <c:showSerName val="0"/>
          <c:showPercent val="0"/>
          <c:showBubbleSize val="0"/>
        </c:dLbls>
        <c:gapWidth val="30"/>
        <c:axId val="209648992"/>
        <c:axId val="1220804896"/>
      </c:barChart>
      <c:catAx>
        <c:axId val="209648992"/>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1220804896"/>
        <c:crosses val="autoZero"/>
        <c:auto val="1"/>
        <c:lblAlgn val="ctr"/>
        <c:lblOffset val="100"/>
        <c:noMultiLvlLbl val="0"/>
      </c:catAx>
      <c:valAx>
        <c:axId val="1220804896"/>
        <c:scaling>
          <c:orientation val="minMax"/>
          <c:max val="75"/>
        </c:scaling>
        <c:delete val="0"/>
        <c:axPos val="b"/>
        <c:numFmt formatCode="General"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en-US"/>
          </a:p>
        </c:txPr>
        <c:crossAx val="209648992"/>
        <c:crosses val="autoZero"/>
        <c:crossBetween val="between"/>
        <c:majorUnit val="7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chemeClr val="tx1">
              <a:lumMod val="85000"/>
              <a:lumOff val="15000"/>
            </a:schemeClr>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C4935324-E1A7-48DF-BF62-303CE76A1E9F}">
          <cx:tx>
            <cx:txData>
              <cx:f>_xlchart.v5.2</cx:f>
              <cx:v># of participants</cx:v>
            </cx:txData>
          </cx:tx>
          <cx:spPr>
            <a:noFill/>
            <a:ln>
              <a:solidFill>
                <a:schemeClr val="accent1"/>
              </a:solidFill>
            </a:ln>
          </cx:spPr>
          <cx:dataId val="0"/>
          <cx:layoutPr>
            <cx:regionLabelLayout val="none"/>
            <cx:geography cultureLanguage="en-US" cultureRegion="US" attribution="Powered by Bing">
              <cx:geoCache provider="{E9337A44-BEBE-4D9F-B70C-5C5E7DAFC167}">
                <cx:binary>1H1Zc9u4tu5fSeX50I0Z4K7du6pBUrNsxxmc5IXlOA7neeavv0uSHdtsZcen2vdUSUnRnCAu4sOa
F6B/3/b/uo3vbso3fRKn1b9u+z/f+nWd/+uPP6pb/y65qc6S4LbMquxHfXabJX9kP34Et3d/fC9v
uiD1/iAIsz9u/Zuyvuvf/uff8G3eXbbJbm/qIEvfNXflcHVXNXFd/ZdrRy+9ufmeBKkdVHUZ3Nb4
z7cf7vqb6u2bu7QO6uHDkN/9+fbZLW/f/DH9or899E0MdNXNd2hL8RkTVDGFMdp/8Ns3cZZ695cN
0zyjlBJTSmLuP+rh2ec3CbT/LTl7Ym6+fy/vqgpeZv/3Z7NnlMPZz2/f3GZNWu+6y4Oe+/PtxzSo
776/eV/f1Hfw2kGVWYcbrGxH/sf3+/f943mH/+ffkxPQA5MzTzCZdtfvLv0NEvsuvuluyruHnnkF
VMwzhJQUhPJDr5vPUZEcUFOCUawO1/nDsw+ovISi48A8tpxgYzsnic32JkhfERjGzygTgvEHYORz
YIR5RrDADEl2AIY9B+a35BxH5b7ZBJLtaULyV3zz7Sa5eeiYV+AWciYBEyKQeZBh9DkoSpwphkCK
oXsZBtx0kJ8HbnkBQcdh+dlwAsxfm5PklTV0SnMbDQ+98wrIyDNOJCUgrCaQ8DOipESMiaN88hJS
jmPy2HICyvrLSYIyi7My+P6K3ELUGTc5x4ROlIoiZ0xJyoiiP9noKZu8gJLjkPxsOEFkdppsAlxf
Ra8IiGBnmDGOQdUf+p085xXMyRmRJqBigmB7isjvKTkOyEO7CR5/rU+SQ87v2pvXZBAKJi8XjJn4
ng8mJjHG4kxwTndM9GAyP0Xl9/QcR+Wh3QSV808niYp1Ewc/sjINXpFTqDwjHMwvE99zyt+QMc8E
lkRihg9q5Tm/vIym4+g8bTtByPrrJBH6qwzGLH1NeNgZMSkhCt8bvxPjGGN8trOdTcHFMcZ5AUHH
sfnZcALMX19PEphtltY3rwkMk2dg/nJsSvZTsz918jECvgENRASd+iu/J+U4JD/fYQLJ9sNJQvJX
Gd2k1asGXtgZ+O4K0Z3e330mFrIJ1hg1MedcHTCbuPgvoeg4NI8tJ9j8dXWS2Hysb/wHOf8KLgto
f0IldPo9LseEmFSEECEennpwI39Hx3E0Dq0mSHw8TS6xMnBWbr5nD/3yCmioM+AMzhEjBy6YanzE
zziTioqJafwSUo4D8thyAop1cZLscZ6Vtf/Gvomy+hV1PagU8N0pUpgexNfEmQTLGEKUO2vg3hKD
68+M5BdSdRyj5+80wencPkmcrCxN727r4LapH7rqn/MPw2dcgmsJ2v8o/0gInVEFFhuZqJcXUnMc
nmeNJ+hYpyna5ndZ6b2qL0PA5IKeVw+JlYmeURQYjFGw2O71/0TAvYCg4+D8bDgBZn6aXswCUi9B
8Hocg3cuJOReEAX1/sxI5qBqiNwpooMVDaroqUT7PSHH8XhoN4FjsTxJKbb8fuO/ov5n7IwqE0ny
4NBPrGSMGcRiTAqRZIiaPYXjt4QcR+O+2QSM5WmqlO1NOcQ36feHnvnn+oSCPbaL6POJupfiTCIM
3r957/pPpNVLKDkOyGPLCSbb08RkGcdBmgXV62HC0BkG/mBgJR9MsQmPKBPiy0pQrh6Tyc845QUU
Hcfm8V0m2CxPM7J/fVP5UM1RZ+krogOGMsaUSyUP6Ez0PCbojEO4WSF2NJr8MpqO4/O07QSh69PU
9sv0e/CqoTEI9kM02ZTmPe+YE8EGuWOwjhUS5r0BzR6GxsHpfwFBx7H52XACzPL8JPX++6wBL9O6
KTMQb6/oZ1J6ZiLQKuShPgkUy1OrTCEIo4GNDLHlA3tNgjIvp+s4TNP2E7TeWyeJ1jLrXhEjRs6g
3kVwyY6Hl016tmMeMKvvr08w+h01x5E5tJrgsTxNsbZ+7eCyglQ+A88SSiz2H/yca0wFZjUCsfak
jOmpSfB7eo5j8tBugsr6/UlyySZrguqV1Q06MxXoecUncszEIMcwhJXVvSKa6JkX0XIclCdNJ7hs
TpNbtjdVdXPrN9VdXVcP6vif+zYgxiB3DBEXeTzvLyF7iTgk0hSYcE+55cX0HMdn0nyC0fZEMQpu
/cC7eU1DGhJmgI0p1b2mn7o5HEKZCCy5nT23+0y0zPYFFP0CoJ8tp9icZoxmG0CkuXrddICAulgT
Q8byPlo5VThQ47SrYIJ8wIR3XkLLr2D5+RpTXE7Tht4GVbX7n+fBQyf9c6lGIcJPIJ750/mfOjgQ
7+SCQPzsPsP2N7Z5EVG/guhJ4ylIp2kUXEQxRDhftXwZ4sqKQjbt3sNEU96BIlq0q8mU9xEEQPCp
+nkJRcfheWw5webiNCsBdwyUNeVrcg8YykJCCcZ9cAZNajN3VRpSQvaZ30/EOMI9v6PoODaP7zLB
ZnuaaehPAeTPXrsaEEqWTLTz//efiUkt1ZkAB0ixh9qBSYrzJRQdx+ax5QSbT6dprJ3ffStft6Z5
l3eGMkwq5aHS7298Y56BG7RLfR6vbnoJRcexeWw5web8NGfLnN91bxY3SQ6R6decYcbomVBcYPOh
MGDKPLvCAZiABnHRA3NN7LYXk/UrlJ691RSqxUnGC3Z9srorq7vhQUH/c/Ntl9yhAAKnh+zAlJEk
5D/BtoP5pwenx5zEDV5G069BenifKUKrk0Voe9cHt6+YoqbsDKLTFGrO70XdhJMwEmdQUAAgKjDs
nhpuO2x+T82vsXloO8Vme7LYfMnK6KGPXoF3yBkkpAnbzfw7aiDwM3B8EEjB+6T1xHjb4fM7in6N
zqHlFJsvp4nNvlrv/0N2B1wfCtUbJp7Y1RJy1hAjVULcM9UUmhcT9AuAJu2nMFknCdOFH7yiYAPV
w6D+HOI690mEiWCD+YISpqRx9YsSz99RcxyZQ6sJHhenaRBclHfeq9YSQDIUeAJqOe5nzUIk4Gky
9FBLALlQOtE0vyfkF2Dcv8AUjquTZI/LuzSthri9eVU3FNhEmTAn7d6RQdPwjZRniiq1S8UdTDSI
Wz+1Al5K1XGEnree4HR5mu7olQ9re7xZVq9bugYuqSCKmA+RmumEG0jvcKyg0gMmqO0/IO6e4vRS
qo7j9Lz1BKer5Uny06E24tVnFoA9TcEkA/fzgMO0YApmFhCKINsgJr7OS+k5jtDz1hOE3tsnidAH
kHiw7s7d3cNQ/udGNeWwmAbEbRCwyv4zsdygYIoyCtN0fxE4eBFJxxF60nQCz4fTTPh8uisTmGD5
euBAuTSSnMC/ia0G8zyEIMIU4IfuP9NY6O8pOY7Jz1eYIPLpw0kyzPVdVb95DO8e5P8rMA2EohmB
GlCIV+8/E5kGVWwCQggQI7iP8kx0z4vJOg7SpPkEqutPpwlVUN1maRW8bomBAP7gFFYSOnye29dQ
SQ2L2cC6D+bxFVKuX0LSLyB6bDqF5zSNg+shg4XrvFeUbRDNgaIOIn4xYRrSCVBIvVtJBd2j9/Ds
Q6XuCwj6BTQPbzIF5jRiObf/dUG9pxLu2Z3/23UETUhSQ5U7RNOe8wwsIAiFhhTyp4/zqZ+a1ZMF
/n5Nz3FwJs2fvcL/0eqBv15Z8OfCi/ZNfePsV2x8srjgf7+6f11YRHLS9N4lOaqSDn23/P7nW9Ai
oEF+LgS5+45nvszPhcumTe5uqvrPt4baLU4Aa6aBV0sguK0kmAsdqMbdJSgtlbB4lIRiRVhrBTym
t2/SXTQN1pLksGqh5LBUEdotkgelWm/fVLu6cLgENjsEYkG2QkQPBoqJf66SeZnFA0RJfvbG/fGb
tEkusyCtK3gdCGfkh9t2b8cZfA0MKSADEYjtgncN129vrkDe7O7+nxDnhFWUGYs6qc0ZUX1o0dFc
G0GXLXJvhpM8XVSFh7RXJYnuYxlYY+tGYOT/7LOXkiF34UugBu1qN5+TMeKqHNqxNRZFnuV6iIla
127zTVbou5nWtleERAdVbjhNpKRVIyO0fdLTxW/IADCmvWFCzAdW7qKm3K1N+JwMxXBYmS11F6hk
ue3GLHYGbJCl4Vq0lcuuyz5Hwr0Ugfk5HkpD+1lt5TghekxTY17Rtj2HRU4L5zdkQQXL3wgDkwbk
NSyOCvPEYYLYc8L6qOIFlqW7kO2Q6gQ12ZyFxQXOfLVJJDd137PeznzfWJUjQVoOPbb7kLBcF1UT
6bYVmQNzZ8TcbbxVm2fmBvdxuZFyHvWu2lQkHRfcTC67jLDN8HMT57K0fd5Fdj6owUm7jFuN6fcX
YxEMq8AYrt0iyde9W/aaBka29QYj0iJDd0ahxIq9495Vwb3GMvtuPog61cbYGUsPpz9MV/UWoxWy
Cjd0qrpayCLeujiuHIGob7VlVG9RUn1ve1PzscsteO10i8LxvcpKd2YMt65XW7QKs1lfO9JbuW1X
z5WMMzsa2rUXLbFysqBtrVokdFYYxbkMv5tDdMnCzl/HUWzOzaIeNS3iYZ2S7oPrteFMNY1wKnON
jMQKCUk3MWJihs2w0VwuIKbYbbIgCpeln9qirWIdDYrNiLQzN14qHy/iEMiKkh9DgZKlkYtCU9+8
q3eApH6/7YLrhIth3tdNYo9eW2kRenY0FrHVVWwFtX+1HdRq3rXYnRdDcJcmhqd7KZzELH7IdLzM
TO+yoNQKmUt03xbvwvdpXHzrZFJaVZuWVpiZdgni5CKqBj3mQQd3mXbl8cHiNK8tWbYbL2HzyvAN
LZpx0AZjM1qSy9EtFzKNPI1N/h5TIeYEh8u28cO515adzv3B5kn3ESLZozaGonGM3otXeV98g0kL
M1de4lF+9eRozHJOiTZ899rsg9jOcZ9ZBkXv6r4+l1F8h9nAdJ3QUJfJKK2K9p1GXevbqfyC8/cB
TnptpkNwEaJvXptTK+K2VKNGfhIBA/RoTqPurs8ii+d1rKvKxPM0kZEO8zieSdVYiZv222bA1Ux5
Db1kSTracenDqBj8eV+WuQ4TcTt4mFtDiGsrG7ofsSDMivDg6rgxlMZCuHbVFMkcx149o4En7ZDl
fJu65YZHnWsHRcVBBJByYcZ0lTWU275gzcrgsGGG5LHe76Kwa1aPm6T2uV2EQa735wxefBuCeHQS
0tfQm/6F8Co+K728Xu1PtV5JYr0/3m/qJv2ITRI/uWV/Ptq137d4bLs/93i43yt5P85Dgy8acAtW
KWmD0ep6du25vnD255phTFf7PUZG6bAhviZ+ikenNop01QUsq9aPN+IujHVWSmHvL+83mYn90drv
wpAxo12XllZq4NTaNzycPGz3dwVmpPTYUXZoVO4e9Ph1o2gU7fS+6RNKBoT8hTtgp66Qp1mBwwOF
j7Qpz1CRPjxnf3bYE7//erknbL9b7MkFEZJaoRtoJmKkeWjeNZTB8DJgeBoe/tZFA9WEAfN4vB6s
0ivWte+pWRu6l5WL5l2HXGfwSrvsy27l9+2HgFXfk+aidYfwE0QWNmkiVmmXtu9kMX5itPlR990q
j7PEMrkRazf3aycemmRBx2rUwBdoaYBg19jz1HlclgsXeVfMEMThgR/qVoZXIXV1KOiFGyFzMRT1
O+Ipc96mzdc4Nh3Z+FSLqmS2b8ap5l4u5lixcz8d3E2afoWU+7bPVWTX4ZBpkN+dds38rm5lrFNR
LlIadJZLyt4KeBhbPsLvzRQF86zNz43e9VejHy9ZO4wfCM3mrlHdVnJwxoARp0y73kp4FoF4Lt6l
Y61071a9nfus0QHNTZ2YIbeRHAwdDLlnD2NsS4KXbh2EIA5Q5VS+iZwsThod9ZVVBoNyZJAQEL/j
hcHxXQH8+6VoLoTfZHZg0HFWf4+kJzYiELldijS0id83TlPvlJaZWY1go1Mqb6aqppkVOutRPUvM
QWozDwY7yvqPg8CgzlJSzlow8DQouKr3+aUcvUVHBtcmMIN4FjTfyy65Y+P4rUXlR26U6ZXRymJB
DHNhRqDqvC7IL9IYJZp6lbRQE2Zr9mO3Kp9260FndZHq1h9iq4jam6oXoZZlgy0qg8wRAvQoKsna
jxoQxmjVV8BhJY+stvYy3Y4YNGmCdSLCQhctabXb2FV8qVCWaoJlpvPc/xFk7Sop8JqXxXes8m42
eMrJi4ui9z8HJqE2kaG/lEWzSmTjyC6g16K5SduArCGpnOggLvqFkRnvcUPLecuSOcWB0CkW30hS
3Im+J1YeFIUzjCy1DDOu7SxfY9FvY8VGi2Xj+WhQX4+80pwYqe76MrdQ6GoTwQggBZ1Vki5xyBcD
J5soHuZgYizQiJgNA/tCEH+YIQ/sTSa8fEGyGSZkXTRt73iDL+2qjozLDKyZZdvfjRKGV+R64yx0
x5lXd1+DDI028+JBe/67OEhugcWXLRfvgkgmjsz5ZiwTO5LpR7dOQ7Dmyg+Cn2ftlWLcUX19lbhN
qI2S3JRtvqB+mjhGrnwdKP8zDXJLIBVZKB17x8wvwjHuAYlsTQkoqN61IrNQVmuQeAMFnZfIl8B7
41Ur6NWQtJ87lypLqr5f+244M1pPWkRcguW3jLhXWWOfLYzAj7Xw+qsSs2QmigZU7kh/mCqCsUXW
fUZb0JaJ6bR5PlcJ+toXVaJ9M79laVTrTha1Thrl6SIALRYF7zuTeNpsW2o381RuBc0v+rBioKEK
Xze96WCvMXS/REm9Iom6VLK4rAQOdG8wDYbTl97ttojJT2UEoslMYBwaq0K1OUjt4bIPPOjoQb1z
y8rhuP2QqdaD4eEzEJNxbynDvJKuAuni+9TyvcbpJQclXA6VzTOyyGV7HaKWW8oLdUjLEpgj9nVU
zOqUZbqgwUaIZCU92xNtsPD7YSPq3tPcQJs0pnY/ts26HK/I6BNHkc7Tnpt/zWlU6IbhT2HtJbpj
9IMc1yrAgKLrbxGKPwyhuFM9uhl6KzLcj4YvVhErzzmYtH6YvffMpNRuOGyYqb6nXXKd5TTWKFiY
66HJWlsk0repZ8bnMo4Z0unQJ+dxIagTpAN4U7sr+3OHyzgWYEuJwYmy/EMBSmYRt+Tz/i43T0on
b/raGkD9nxtgxMwJgmFTE1XDy2BjFkZJej6m5rAhPdOjnwznJOdOTYzEiYu40JEwk9EeRayDMgdu
JKNny8KkGhVupVlUWq5CP+SizYphQ71COjCP/6pk7hIKJ+WW1kRuOwyWXjbifiabUgd5TCwxgkpz
Ud5vsfEhkBLecEcJQ/XoiMpNQKpK6L4WRY5JI92VY2vnDefQTz+8ekwveprBpi9Dzdr2pvPL1iKR
GQPwQ25Hqne3jRzotgW8R/ibZRLeuk62Zk7uiNn5lmH0X42c2jFxNbhI7iase7VMUHZZBYGYpynb
pjyyCzI25yqJAgfR/IdhiItI0n411t5FRygFpVfTc+y1WrpxvP2GwkBDk2yJMrEkWdusOl5uWYer
c69H73hM0FImVbLJh8T2lVFBW1lpfwdiniThzIt9VyOSZdZQ4cFRRetaOW+XQykdLwkybfRi3bDC
XNZF3pxHVZee977uUjc6r0K/WOCh+BZk3ooyt16bYRetzH68cptuOGe9Yissi5WXRD98ATSa0ZxW
LTwmgZEVjTw773i0xe2wM8H5dZGC3OcVWmBS2FktvygOqMRln4PvN7TnpETLNkIL0EvDylfpRRxh
d5mCLWwxnrr2OBYcdL/hFHgY7KTKirU5+Mu0Vt15vNuYpLvrVMVmCYKBLsZPsTkkmi/CzgNnqAbL
hclosJDr1ueKBt9Mr+8WgauijSwzO4lRvnTJ+F1l/SU3v4nAhmHRrfabdrdnZHLA1n63avCIrf0l
6jUKlBR4dH6xylkOHbLbC32RxfrxeH+S5WUe6/2uv78Ojvz9/UdPVsy0IzpmOm2yzqp96G1RDcVq
vxeQsPz14f6Wctdiv/fYdt/s8XC/9/hVig0gq+IiA5sMHrT/ApDf3KjV0jVQuTKQWa72e4+bX55T
KWvAaDzSrgDBH4gssl025oc79rdJEhbIevzqpEiqw+MO3/X4qICYD3cyf524LVsWVNdIhof7n1z3
WGNiZ/+lkRLtPUWPZDVN87VUA3HAVKqRle2eGRUcBPV+N26rZeyRj/GIwCpwwwvfSGMwPGl8LXgy
rzMPX3RGZeo6GiqLgIu3DL2qttKobXUqlWsX8JMxTuQll37ovQt66elyhFHdxI32RZLZJcuS7dDI
UrM6qWaFcuOtSqpyZvhVpfeHrYfjbWD4CXitvJ91ecc2uKKfQsTZfKTgSsfcJQ6LO57bQjSLIC3x
UilFNzIu9YjK93LQnc/CRdOW8Sb0g3iT+6VvIQo6DPvCGruqXaoSXYTSrGswi4ZyMwB52kPEnw3m
QtZjthna1UdwxMdNmxrjZr+nSgJGQmaCpt1dwLtNStWqAuNhWRXB/W3eiMcNFUM5izD2dErnRQ6U
jPxLkIh0GwZZpMcBfIIqQoXOqWuresQOqj2rpIKs2tj1NvVugyF2UYUeX4ZFgbXfMWHH58wwtgQ8
lZWXFnRNvMsYFBv0EXwhuPOgXsas34A07TfcSz4UkMYDuQx3lJ7RbSKj6/QQecSpYgFxIJkn4KbH
EGHog0+SlPl2VCoG282NtMnSWx+WT5q5Ta4rsyoWymfrZER8bbT1wi3AMxxjEenMDJO56IMbt+iz
WR0Gn0tTBHNPZWiDYoU2+739hnYD2sDaJKNF4hT8JR7MIPZjUICgHSOS2fu78sFMZxCZiTX8YAxf
F0kq1lBRvkhLJe0By1sT3PmN5GW5guVvHGN31OxGCvgXEKdkogVN9XDOlxBa6Stdtd1VnoLVG44J
2+wH1n5PtZ03CznJdIPJAIZjvWm6Rix4MtKN2dV0HoXh9QhreuS2Z/URxxu5u7S/LrqcblS9KP0Y
jD4CrxJ0neOhbFzyHDzKIavXBupLLbkhwdRS7oagxNjs92JPKXDAgtQxk3wbJBtZB9UiaLhR2JQb
qRPHxfXYkFUputEhRTdoHrXRRpA42lBZfynp3GQ9nu3PesZQ2oImEOHJVLiRP+/c377fSLUORfMB
4tHRrBmiekXbxLTZAJo42IHlJ6y21K4P692g329wE2TWiHEOujUHR5CH69Hv7jdG4LUZWEBwfNg1
jHDYee2pbozx0/5Cs2uShU3z7Mb9pf237a/vDyUKfE0jig+Pebzw+NT9ucdDsy6ozRoweR/PPT40
p1WyGpprGqo606UfRE9Izz0BLgAzZ0/oe3ziI3nFnvK4hciZC7kAa3+lg8FlshDNH+97fOwjKRNq
97dMyNjfvL+vhbU046bYlqGbzD0WI9C7HngFefQ+auRGdX5jJ2Vd2wwSlZcZBJwXNKefs5gZ52FJ
UsuDyI8DVnpgRcrnW9OPZp2sxnM3M9cU9beoNHJrjEzghpI3dspjvMpiQjYQfLz0+CgWYNX7Qz1e
eOF1JdE8hpiFQ8roloCd6ygo4gQhBZ4uy5SrKXAn8yAemyOKdr6l/1Wl8yCLpVZjpZyu68cVCwia
J3UOI5jgOWvUFzcd0FY08Wcf/Jo5RDfAHaV9YMEhWQIRtZYVmIPcDNXMwJfeOHjb0U2/JmhQ161/
k9f+LC97fCEDnZRtuTDK9l3agpyt66CxBnCerFG1pROl0RffALU8dmO3YQUEkrqG3jasuo2amC13
kQ6nDetA1314XrP2S+Wqy4QjMTOY5flRtQ7xNfhpfB0PsTMCRg7Ic9dxMwwhVdVl60J1ltH45nuX
I2Jl4QCSKFGQAOgL2x28Ndj9rvZEPhvdClwnk33juVlbBeqWKbDgFckiDhF0P7Fqr4zmJsq4nXfV
RV/CqTSrO4gG9xZmVTAfGxFZpELfuqL6WiOOZ2wAx2JkdBbkn8eQe++TKpork4gZDJJt14H6z1h4
2RYkmMmyvzBa97wdIKADrMxW8WLsWQQumKGbWpTvkFk7ZRTkTtMa6cKN3W7Nx1F3wYVRi2oeIneV
mUxsejWMdpYRHwLQTX5efw1doTZdO+QfajNY1RC+XGZtyHSTupUFwS8+8w0cWjjPxAVrwF3KEpZq
Vo2zts35FQ69WVrWQreZ2HZGh7cucudhntBVnKa9Hbu+WhdBd0dSb5jDhjpgZw+Lvu4aB2JnkZbm
OM7dhBi6cptKt9wzlmCQZI7rG04ELrGDElRboTTwzGdtoSFGZrzLB/+8UV2zFGkCUY5GpBZvcrLI
hvAH81V0gVhmagUjCiJtFIJ83RzSfs3MNNpu5scGd5q4+wZenw57MToRTGlaFolaRljUh7TcfZr1
Pi93SBfeZvlQBp5//7t6Pw//8yFL4P/+R98eT+5+lu/xCNaDOPye33+9C1ZL3ZUPVNObdtT8/C4g
5p66Xab12cHfsr6/yOsefh7wFxdfmPSlMJH/SY7ub1nfh5VGnyR9D03us76YQ9oXlmniBCr4nqR8
sYDsLROwxCAEWCHFv6suv0/5EvhpGgqrpoAFAqs/QX0tVKTfp3wxLBUJ89YUpGgRZGphdZv/Vcp3
90sET7KcEKagiu8Sv/AzXwrm9KpdFvRJzhdy1fGObcl7lIfGAkRMszDibNBhirdREBnXcTqmOu/S
Na4b9lGNyNfELIdVlOQQVsbjp6oyMDBI2jksQNhGI+tXNUrsOiqMNYLsJIStMAQMzcq1+honTl7X
S5CBiU4hG3jVKSPd0Kj6EORqhupgIVltrIbId1fIjTvbENiqTSN3JHFrp8GesXBbiAV7XbUYcC++
KhMC4jGW0orNvNdKdXQR1Agyx2knFzR1wa5pq/Fy7MtUI5GBvPL7aBap5l0BOT5rRDWZNV0c6boK
1bZuPGesxMci9W1iVu+LrF8w4ebOaNQc3E7u9I23GEM6Lsyd+59KnYNnusYsjGcwMEoLBa7nuKUE
b0u2SPusYxdg9d1WkGUyhpzNyzBv5kneNfPOEN9qPlyDt1Wed558R1iZX7R1qXQ8ZE5XRMm7gdeQ
S6wk11loguCqA37V5aHNCllfV8r9AbGEVovITGY9FYZGLM6doBFWkWA76qJqQcwGxA+u0kUfBrOw
7ZpzzrwtxCXbZSgLG8JQbJVl/Y8s66KLrjE+GwG6rEBvXCW8H6wmqrz3aVDOail6yy9Yvm1LD2uS
gwILU/QD/JxuHfjoNqxNcV7K2LfdPgQ7FdX1ohjHDwU4YRbozHSeZxBHTLwosJ7w3JGqAQEFstOB
LASsBrkrkIXFoHazAp8O5GRkLDTcSrxPCwiHILdZcNpwx+/jwXF56y45zsErBBWfxOFXxFOb5+Bs
qZiFK/A9q4vWzHLbyLC0RZfNu6jF72Tac7saW3oJqQFheh9wlktwmpS3kv+PvS/bkhPXtv0izkAC
0bxC9F1GRjqb8gvDTW0hBEIg+q8/E9LlsHPXqDr3/b4wUEOkHQHSWrNZ6A7Isd0h9MKGmw/thhIl
tn1LLjmReq9dFodWUxwGQIm8r/xtUANZIJUvVo6lkc+FPcFTtrYtYy5lYbbpaA1rL29F7DX5N1/L
L343mVfTiG04+S9d3rJbqsm6m/rPtFB81RncqiH3wKA55UNGxptxA5DgbTmufN7TT3VeVsj7kN15
TRE+/fMXTu3fdQhYOlwbpYFmrQpqN7vM/aDT0KC/OWBA9eRXsp0jNh/gx7gGb+ucHQ4KK2Gviqf8
IT8NUnfHbLSug+4QN1jWCpv8sKpGhJa6rb+xViE3yTu1c0iBNFi0NJL0LIjINllAsyifD7ziIiZ8
nNZG9+SQDT2L66RF8JM5V5KV+zY1wUEMX7ly5SHX3auRVrDLcnGtUmkDfwQ6OwXFS20lUc8H8Ux1
SY74ltTJos42aLl/yOseOG0FUCpIXrg70G1dKXHwNOljqfou9gX4lsnXf4CROuW5VtuinaytC+GE
nprVCFXPugqhnekC/YewTXD1elD5XlCAy3C+K6899TUlOx+L2+ggqCo6UsWVysqXkSNETBwENba/
blyrWTkO8sFg0Js0037sZHYauxyB9DgCZu1tuRJp6UR5kbqHjAKAsL1Lbk8iIiMLV07Dtint94Xw
Y4LIZlPrLolMFr75rP1WTuIkU4Cn2n0GvCeemNvtJZjTOEeyH3NHbtMyvTWBFSDx6mhs9Rki75bb
uyJst5mrQLmo+qRsU6+y3Lp0qRGRzCZ21B559tT00Lp9tbGNHFbjUNEoN6LfhAhrdkKYKgpTEC/d
NB7tqaYxFW2w0rraVbl0Ly2Q6nrsj1YaYCfp8EhPnR4RgtmRo2l58MHnBT1v966FhChEBNzl9rCp
fCs4KEeKiBPdIh1w2VMQtDvdteNhRAyPOLrY4kH/3niSRjXtEHjSUAAIl98U0J9dkdf0IOxV3jT2
GfdVHABIpnSSp4pB/ZLZ+thiMaF6UohuR7UZCdkkFeebykzyYRgfHaSv16QVKlYJ2w6CTet2ZHqL
qhr6vBx8pSNdtdVhxP8s4krqnSqYikLWnN08GVdTH3x2qOAbu63lhmhvh4dA7lpVrMKRma2VKDdS
PR12GURhcZdxeXCgPegpd7bu5Bpwpz62J8lPaY/dkQb6ivj5W1un/b/JpJzfF17IQuH+gZ7DceCo
RyGq+W16vy68lHcJtDK+dcvymgHyIl5EVRVGoZ+Fq45Ne2AW9aOsgsM49MGq9tswnhDQWr7Y42Ex
axu54HEQE4NyCo9XoboXXhsdE2zv+44P3ydusydRHJIUi0U7nAyDJINVh0BZ3taqwXkUGuIIq4HO
I3WaSxXotyF0QQBMQ7vvGe5ki48i7puRnkKei7Xnb9MHu/H9NeU1QHFKoOMBvVca00B3Qay166g/
vcRpj+CmAkAqpIlKnXTHCW+wiZHmjjFXpwop1qaswfW5aYLPH0S2Rg62Ukkc0uTrUDh8V9hucayN
u2rLId+h0tfBzn16rjqs/b3VCahw2HjS+PMRayy6HvFgnRxNQijbID3IWghaSi93t43lFysQQsWm
cWQGStoCJDXaL12Rfu60+OpZPNxSsGyh7fFjQepIA8Vct2xkR+P3cdp400aBh1z7LqNxKFR/qM0U
ZzoDkogH+OiFlEa8c7qNSJo+EqRxz71ydBSMhQ3F0Yi4jEl+FBw/L9LVfuUNeYYFQG5NjV+Uin5n
Qi3PzeBRiI5yFZe8l6eAy++lTzwomG7CCtONCxgKQKhlbjSz2xMIsk+OihPAsieigm1Z6eLUTj6/
Lofd0LX/+efNa36PzS/RwnzTOgiefRtWaMoY3pn6+03bV8RYfKqTm0mGcBV2PDwmng6PU0PNDlW9
XnRd7CxrGm4d+5ZN4Xh22QbqvzJ2xFR9sRNnC1Rari0bwrGODmYlaEk3KfQ1p6IH4WpNN2s02WFo
PGsr6+DRYvn4R6AAVKMyf3rTha9iEUI64TaAvUDWrmEJ7sAX1WEcBnW3clUxnKsSa5nj19NmEkN+
oryFTMLrky3+GeBMenJsmJzWg4EWx4AyGx5V4genIfFM7KnWj6zGtW8syWsE0fjRvNp+CVOwO/5E
dr0zNTEiQe/E+nWDJ+eaFUMxa9f8rc/MqhKttfnnL979oKqcv3gIKqFwRY0Ax18cNb+uFmqSpiYp
92+5NzXrISPDpdJYPd/cdkquaginre2mfFUGbNMDFg+t9Fga0Z40I248ulZ2K8qLShmIqSYfN6OQ
3qqV+sVOAAh3Fbfi2u3Ci9VATjXVTlQGhF1UbUNUkuZHgshgn5Q8jwMsGTEtjb8r6SxVYJ0GwuLI
T5BcgwsL/qhVWh6mLk1jRRN18qBHCrCdPzU8MavJzvkGUfLeck2Cqh7/KIAN7f++O10UZSQQMPio
tPBRetoXtagnt2c3xIjYMTNJHwR5NCBEQBF19hZ/882jmYy9boCSrJ0GpCtZF1cdcfcF4BXIL5ja
StM2iH2HPh6TAmGtW/GV9nW1VjIkUPiQo8fD6WyHqo2cBMw2VcrbB1p0B9mIs19lr2Vru7vSAJLt
Travy43RKdn3NFARhHQbiCmhmzT+V6BHbIdVcfrkhyaqByfca8c+ToERp64rVkQHY1RDr7nRiBhX
NCiGFQmy8ZK7WOSk6Gwgt2Zj2RAClmHpHqpGQc1qlwJ4CvCRUY19FMhLxkX6ZsFfv1PitbPa+iRa
dzO2Mj37nsNX7Zi6n2wy6tiRk3csjHYgpBmxkBw4F12ciQL5FZVdlHZ9D7ph41qAZSpDrDjUWRA1
FXvzejyWPXKd9dArFtXgGwA2Ggh+Co+sMuWRY7mnxAa3GHrWzkLQdCVuL9ZWWNcrq8mLc1+PMU1T
sTKlh0qyeXsTk72xmsSPqqbyLlOZQD0o7BQshHhrHYNlwwyxU8qvdBiaL4GkMYSfU1SxJNgViAl7
hOLXpHO+dyaGqgBCgDHJV4CNWETa2t0uO5CbqmuABepU2tVFaOsh70nwUFdWvQnSvFy7dDWp3Fxc
1u8r2/KAppG49EtyyHlcMktEFAjVQc8Es6r5iyMLFnmjGB9FlQI9hcZMjPZr0QTkuR/Cvcxrs1KD
NSLrtEg8UmHWXafMprECdcwC/9ro54IW2UNVIcuhQE0pC4dYGaw8vNgK2jnQU0HFXEGv0bsijGXe
/+mT1l+BhecbLWo7GmkhPznikIKQO4HKLDfa5CJamgE3W7/IvjllUe7HAVEcHimkvRSwXxBWuGfw
tbs5PSFayqOhb54cZyw26dgnkd/wMBoHbp/x5QbRPz/FWMw+PsUhijzYIcRReDM0AJsPGWmgSNEa
2VU35iE4GKBuW2nW+gcDROWCTek2eVj6Wa3cB19aTzRNGFRQYDfyfqi2Y1KlMck8RBTI7gaH1Ucn
c9u1SK5WoR5dmqlPTEQebaZHm2bpTjhjCLAhpc8hWPlYoN5BFHS22pYUqGgWsK1tsG8v66xTN7Og
y/T7NBnxS/C2fwhk8r0LupudO+EnztWmxM986WSSRdD91psEAEqMPTNYM+jyY9oFwxYRrr0COtNG
SJzzjemNXPmWl+wSotN4SD0og6ykifLe39TWGBwt8HqXpCr5rgXXHEEQrfCHuXpgrXO0RpEgdQqn
iCne/uHraZ9lcvrkkapb59xO19VAWaz0Y6caBkCmTJ+dqap2UuDv5taQfSqSJy+cZ9uTdYaYPd+H
rsn3LQRuUZVgdbN9/tiRwj4nIfRghe2cAB2LqA9qIB/MeTUegaxxpKC3IN/Yd6lbrPhoZ+uw9b8V
JVc33tpejLpi/Og70GjqcqdCpz+SOZzhmQtmeAz9le6GCvTBaN0aAuErMIStCYcmEgw7l1Dt3pFI
6AYyIZoXVrXJ826rEOxFhV8kF1oB9rVs8DypnUHHntYFiAVLXcwggWv01ovoym6tEm1v65FgjQN5
sgbXdQMozqBf/wQlbHVkZQcNR9JOcVJmwIq9dCWctIqmogfU3YZ8kygRQAnl1bh1qqpZB7qVuzzk
KkrBvoA/L6JqsKG0aUG4K06CqMxD5LAmOXWZNz7ie1gxI7/1YHGeSq+RW1Y6/CC0Mg9enkd+2WRx
01fFN+I+YMdNvlilGVdJgyeSkz7fy1JAQxsmx8Qt5EUEAlxQmz/nhH0FYEPO1dxqqvAY8ulWVdBV
5wAzP+WqkWsO29rGEy+FseiDsY1zTVLHj3Utcwg6bRUlNrDwLg3lLaD+EMkS6bcr/5PU/VcPloTH
7IU6Fj+kpp82w67JnPJRWN9FkwZxU9fBMc0ZhGM+qPOxY8GK2GXw7E45WGboNddWlpdb2SPvwjbw
YpnCW6UN9krJHW+VKHvlpNh/B1OMEZ0K8SkfqY6bQWUgmNSz5mW7bW1lH7T9qXNqhDylI/4IumJX
1edm4uVp4izYNGXznYA6PI4FNKh+M0IqIMWGk1RcbJijHnve7JnVeRvuWgrLqx5fZILbDsFRmjbT
WzVAltPITq0KBrn1iFX8VORK7lz1hx4KP3Y939/RjJ06V5dXfyhBH3dDftVu/dQ2EMfmYWVtShbm
56mtuihMAE92YkBMZpnxwNvsVQkKkSRiqLgNwmJbqB6SIA4BF6MkfSugW4pBBfnXjGlgDvV34BT0
knIdrgYhZKRkOm1CH/y/27kmbgTZCN4En3YKsdEN0creUhM5BW76nCWNtdYcxoqm3lVjnwEGY8XR
0yPCQORPIHzdZFdYgdmQGjo1JyPdjWiIlFgJ2tCkq1ylYgJpl1wHBuDU7VS+L3jXrFrXSQ6uLGp8
UYJHPulFBKcsxarTd6um6p94CZ0YDcZh63TjoSigsVvC5pF9aXJd75G8P03JKONxDLOtskZ6EWIF
XdRWt9m3POvzzSJEoBWoSqsLVr2fpHFZmhgiwORk9dV06Ts4LkINcU3nughmYQPcTcT5w1f+jhjz
h08murOLcdiHBEGCbDIvlsLvLySrPk8AiyF2K+yoC/obOIQQX1p4xcNSHzK7hXJLQzhdKec/ecXB
Fw1kfHVH9cDrlEaurrCmQRZ4k7W3CcMXEhr1FgA7XzU5s6Mhbc3OQ+z+vlP+f2bp3U747Ven6F/m
2dlwR12QMT8Tg//ilT54MO/00nLdD3LJ8/4HdaRgUMMbwn5zFII9+h83dGGiQ+WCEAgNKKQf7BJK
sjh4uyvK6/54Q+Uv1JJD8T5r1A3z8VZr6v+/UEsO+UAteQF8+TagIYf6eGVp8NHHlyNoUKSX7M/K
Kc9M2c7zUOUUev8p3JLOo8+9W9FVMdXhdhm1AxBJyyitlfM+mufyx+jfXXuf/HfXkvCL4GW6gmMI
esH5EEDJooFw/NUOh7E6+vPhQ1/GJ/3XRMucPNUMO+5O9el+yHX4a1O4hXUs5S6EvvaV67yA9Crk
sTU3q1HZECKk/pZ6lftKfbgSVNM/8GGKSJquS7/ONjNH/JnpKlYNCV8Be20gPmgaCEr9yQW/NiUA
favkuJwBqkiOKuFeHd3bMiHOoesymNBsDvFlMkZN7cBPFvQTOQ6gyKrNbCk8Lu3Uax+sMrG/aimy
3YI6ZVNanvL5kCYD6DRbI+Oe4aj7wNJcDp6oy5PU0oJnbT7VwBuB9Sxj+TBYa54O2ZrzsQMtNQWX
zNTdhuskuKTz2TQMQ1SHrIQbbFsax7yEdmVdm7yUW2mlZQSmoLx08yGxJA5+BdmRVj3iIOC+OnIL
r1hhxQq3TtNAidtMF64t94ngLXFr2iV8A9cNe8Im05+5Ns9VUSQrO7VZd5MyM4chjX2PmVtr580N
/48OGaUQ733LAMBOFoUi4/ul6U2U3/7pouWDctbtnLos9z04QQSAoh2PfSB/PSx9GvHILwNLH7bf
5x+/eeBcxqzbuYiQHmpHpE9JYrGtccGF1q6XPg1mJFHXwz2TUfgcK9k4R6AJ7UH7fbcLSCUubMi8
tQqm8kaHwImZJdNXmUNAjrytO2pV2RCED3mc9SZ7Wc7yn2emt8R73/0MJRwoqBRYwkheg4bxFdsC
SWqRpMxtmJjYlhch33VkbFfdhDDTMn365A9S7aa6q3YQUQc3bTpo+a0i+54OAJ2qtPjcwLG1Sl1L
nFlDkxOIBxcB4phsyhbJbaETUI2oHMEi3PRI/XJaXtIxLS82dMSXcT5Ufs+iIaxBk8wDEJemBM8N
Rqy0YVFQ6W9+CzAtyT/TrICAXCOiOcxNpboOOzA8igfwZp/xeOI/9LOJ1KwG7LInzlQcJ9Y4EB1J
lxwzQH8cBHfZrJ1+gox07nwfzwz56uki3fkIItZlaoGe66ws2DLrG+jA4Sz9xLkUQxgHmZ9PoPV6
GAgqwRdEBVgvQQAXcSbHazix4f2g3BWuEL/28AGheFVDc+Ji6gBLxeDScZv7XDyWSUkjOtbFN9Fz
cL7t8MpMffFVtZXzOrIcsOolRwiBfjSLZTG5t/EDPiSTEkBPSHZqkDKd09oFiOSz6Q2038kz1PuO
SOrJnRhcrEHYr22WZKcSNpqzwLvh3qd2ajplblG+/rIV/g3dCyP2b9k1XoJtAxmDcMGdq8Rho5l3
n1+ECz4pRJt6afCn9ES+h10QligwOfoAl215aCRFezn92P449Zf2f51+vNaMk4ytBjI015ns57aa
Hc3j8FAIkT1DM57AHoBca0zW+fwzLwfiTS7WsELCmAI33/Lz0xI2vOUUuuMiHqw6WS/z7pf9vOLe
z2DgQE7/f/sblarPFbyFTyNSW6hOy/5R0Lo+JQBxVsxr9BcuuwOHuO+lCC2xd4Ok2PA60F+6YyO4
/GKKEjiOKIOdl0vzAk3Zvshg55iap4FP6mp5DbsVaQubt9++jYylu8nz3DXxm/ZNdcjui9qkDwUD
cFZzn8SkJkUE6QjoisSMMWwDA1TNwfhUyOoKkC79bIIhhU5qSvaVYAqaUxv2ZPS3YeZvxiajUFjJ
9DNpHvpx8N+SUVm7DuDXeunm0KQ3mRbPPAyaY+NOEGD0XIBJy1b/cvcFv2M7uPvwegKseK4TzFZ8
3Iq/332QfwTGsz3xPSMSdGOMrSuz5fTZtScv7keKmEEnzq2doBbk5fgZNIEXW7wxp8mMzi3l1uuI
B3ZD+jJbjXkiT7Vjy1OB3PX9bOmzguIqFZyGH/qXuUPrQU68zLsPZ151rZFM7v7u45Y+28CtkraP
PnNLSFna/mQ3BTuBosjWRTnxt8bLHvz54WYJu1aea78uUyk0Hu9Tu4n+MrX0c/97aTlXqOXIq5dA
toK8PV3VacPdFGZya9IAJdt+j0dy02duxkHtZ0iEXCQ6vE1/nP0++nGeNYjNIEtc8fu8MjDkQOvW
jQMV2idrnH49hJrsM8er9x/673MlEJTT0vRYeWqGItkJOY5tdJ9yv3bpY/Au0T4fdsuly+DS//Gy
IrRvlqT9CrZ0YGf5+AmbJxSIAanfvBF6T8C7/VeYus+ThEgiykAaCWG10JPCCd6wsL4RARO/BayA
ZEP2QFObPv9sTSF3noWonmkHdJXMrXlsaVHsVPeZ/6frpvkv/PyU+9/j+AtL6+fY/e/NY/fWz38Z
U7m/lxp8ZkZEeg40d+OBQVNf+BAdLX3L2f0glwGeuzG8tj/m/d3kdEiSf6GvZynfL0Sgi9wJIC3e
6UfBy0IMt4C4v2wjuh0Bf1tO8N3iwJysiJGKrpf8oyRQHlPr09KQcgenh/VJw0XzJMYvXeEfE8gk
zp5XI5742dSJjXgi64FnzaOh8OvHkI8rGysVmyp6goGc74y26YnNZ4Avf5wtffdRkM0oIvJz3nLW
i/5GFGQbvR8ienXBXjRVbR7kxH8cloGyDQekE3/1LVMmLM/xMqBZPoDTmK8DjfLjY5bZy8RQAkX+
59VyIVPvdWWW79jBq5JDxyOoL4nE8vfFcgBQT9PaAbKW2U8NEOTHwM+ys5EJCJl51UTY9a2FheUR
4aU4Vz/7A/Sbn/3dBO95WdFxmT/4Ivxl/tLvcP9bnnwRdXgLm3wCKh0U5JT8XBnez+Y+ezLVOhMe
rKypgc9oeY6X4eWwPNHL2TIREYgbeY6LT1w63z88IImKqym1oRpD4gHdio5UF6pjNSceRenY29R2
xGpp2irIHxuSvbfKeYaTcB2JoSiPgn2eGlCSCaj6vGoM7IkocdIIWXyDLwolCLzhc4FUZH2f4bHv
CTuYLvD2vgOXZUM83Hj3tnb+JeLyZkq8XIoIzWDF/Cv6SA5dqD1cMNHI6X//FTnrBCwkqfOdKViE
YLQkp/bnwTMC3+LSbsA4Y/fjawc2ksO9q1J4vHLROSgHwNyLJSDzkSiZkjmpObtj617ofFj6RYZq
O+EIxvfDwDI6hDkyWyrWTQuJ3R5CJj+/2NB7g4QvgHcKsmclMw9maM2DM5/N/aXrjbv3uTJzJWTg
8ti5HX2eaBlefV8ca7honh2UcLnOYxWEL/cxM7dct/9U4jtbl9Sq9gYqTIjrcZb144+z/OfZffR+
xns/O0pq6u0/P2HQEn/4cVA0CuWSQw8qcOaBbvrw4/iFpapOdbA4J24XF6PxjnYHTxoK8RAc38+9
hIEi97UNatJzY7YMvU9Yht4PNbRKWS9QYMCksEYUKn9fD/EulWobNGm+XtCapPT0trRMvl6wHA8m
4vfRrCvKxxBL0JKA3TO11rTPEP+I/b3/nsv1fw0u85ek7j4ttPvnbDK3kipIhKR4ltmw9rtieqMk
L/apKCyYruvxLewnFIrBTXqRYf8+zZr8DkpXi8bLk4sUF5VpGGzs90d8GXjf5X9fLu6Tl3XkvkZ8
aN4/OZg/eWneP5QO3akBgP8A+ueyBFaF6B8JSmu8ujWr1tANN6fQkuEJIqUU3o2seDNOfcFLVMcv
7XKHw13Gb4nTywga1urBZcXw1FP7APHS+AbhV7EzY41ta24u0yiwmJMmnYrKZITlHavMtcsQTY5S
qSsfi+dOD/YhbEs/iBxPDzunoPAkzFOWA/hC2Ce98rntS/tw77/PXT5TDFCbwBxUvn9eVkJ6YKa0
hkc8lzc8SqhzZFi41iHLbsuBFuIzjG/jcWkloKeviXxbGss1qZ/QvdNARHDv+/A5g5L2v1TVQinX
/3qAUIISxfSAkqAWPNLK31c3iapaRZKW+nOT0uIgR5WeczfkZyAtRSx1GILmYsqsls6/G14GGs3+
MMaFRjBR3VMTPrQe725LQ9agymkSpNulaQ0tOdvJcCtZkehYSvvPqvT5qasD1L8gDJLEYWD9Kgsh
hXRQCW3V16O3gw3sVUAYhFpWEMk00xQ+MDjU/aidnFlFnh2WPo+U4QP0ttjokmq7tKYRRTYAFgKc
6TttbiNoB4gIk9B9DFJwh/M/uKCt2tjSS9cTii88JWWbPiISjz3IuJ6WGbWbI45QObS28wWV7wWH
vsKtszSJk7tRJWeXijspCEuHVeME4wXszHiZqkZT4J02jImt1cBq1SpvtQwZy/4c6sDdjWD5wEbz
FA4Y1a34MJBb6ptu1tuQG0cpr9Uwn2VzX5kE9GxV4DCOviThgboCuUCeXhc5tzNrus0c5iz9CDiu
S2sS9hqBeHgMPOlfwcL8sSwdpkStkE5bqO5U9/zYglbZpyp5bPLBnBfMraFK7tOwThAJtOnTcrCK
5FFK36B8BrruMxbMbrnq52csMwQfxsjBEx/d18VlsaPEpOcm+f6he2n6HU3PvHsfuy+Zy/q4jCXt
9/tiuZxV7rkzQe1d5udbB9ns0wzTA3wQyOYzhsIdpES2H+TDY+eDwh1slr208CVFRVOVX6qiuYZQ
5vzHa752avSQxhG9LgGBfjcN+ay8UP3Bpcdj5aXOQdMMdXUsxz+PUI+cM7/xz4KZcq+IfER9Emda
pXPfMqCCJy8txENnoyZi5A08i1VH+TaByOOa2tCvDCrflGF3xl3wGPDU/fbzJOfZe0/218k81BD/
wUo7efTArZ1h4UZplL7up6hFGZ7N0hkSQNCrqkn0Bp4Q8SgyxkC7DtCQtI2dx8ZlfGVBh7pZoF6s
PvVjNj7kVrCtgMKB6v5rXfTxbWzEhDXhfenrzA1ssbX24SDb90LmnzD/jSRu+7UVXhHBEShvMOCY
g29rZ13VqvqMGhLRMqNsiViBaJbnom39i5e4WAgqGBCtoMSmO3uO9ew5rufD0rwf6gr1pZw83d+7
4M3rt7Awi+mF1KbdMh8sgGunF4pw6jogTLwGVuZFZJj8bee7EMHDodtt0sqDyXMedueJYkizk21z
RGJVtg1EHkZO54RbyHunAymUOuWyIZuW1Lh5XNeNIcf1XyuffRsmpv7UEmqEEDhkNPFxZ1X18FVa
SAZpa5LVaLuzKKWsn0orjSA39R5zE1RP8OUKSMul3CyDjmj8h8QKN8vg0oUqgRbki1rvlyZ0l7AG
cghgZrUl/KQ9NAOZA4a6grxMMxAKEGTbxVoUgG7TvCqOqNznlajWgdOlcznIefj9zKYMhZJU8GP6
0rk0sdx628AdrINMUupHg1vPWqTsbSiH8AE1D8OHbj6DxRGqVqnH9TLQo3rULoHdPSJzUTuZQDEC
Kf/4RukG/gD/VXc0OfJBm1jBL18VbgarskIxjZbR7LYcuPXcJhUUP52Qt4ap4UjG+vN93KldWFz1
QFdLH7XNF9TTQOGQyAdCBq+giMae6y8NgzgBVYDLk+ht/0LICJPDDBD/zQzNbYKCB+6b447ljUOu
68zIw9KCU+yX1jyGSAMx8zyzhGr63prHRs+TfxbY32CxaLNrC9Dv/XmrcqO2A9Shv1AwynTQgABx
ROWby9gQ64UFqPGF4jGfUEYMsiSi9nleWi+uYsOpcnIS9fOsTPf+NqtSyKbm0TxLzSo1GvQI7PvR
QspQ0PZX2Nd+IXe6viu3dZL9+Bdk3EFlCQ5ZtZEo4TBM9NYW/pTjlxH5uvNQ1Ymg1sltOUBedRl0
iUo7iXlgS1ZYGxsFgkRD1+GcbL535iMroQ2uAEPyDFsYqnitBZXqqp1OAcu3+gcU3Fp67t33qSlh
xXUZyAsyzFNt34LYWIPc3YnSpmskYyYCPJ7/aYCOkTL50y8CeD+8pnlmOUql9aSdToMm5OijlBNs
yfX/UnZey41jyRb9ohMBb17pSZGURPl6QZS6uuC9x9ffhUN1s6amY+bOCwJ5HCCKhMncuVITq+ub
chKSkjJ1L4pvV4fOd35pNwY9OuVT/pn6qX7h5rOUkjB1KN1nUq5RjvfFRVqRZ7+ryP9P0tLUwV92
bZkfpNn5jbsqxJRspRnqVrONQltbydXgUowHWxP2gjybetOpebQmuSBawbQwj4oxmvcVIuJF7zXB
J789RFux/wIi1NkVGgRPJczL0+jhD8+bDPm5CH/YCTmFXILbJ2/yxbYNxnHHK353SSanXcghUdyt
cLIp3xKk9yvEvXjftLT7L69jv4mc8SZZYFltW0XrzA1DV397G9NxTPuqWyTfZnGL1ZXtg1SHxY0W
H4oaBhUugeYi2wq7VrnoJ+1WmrJj0u3fZw1C3Y2524gn04JyMi2dwYV9abS3HQM6yqOuwNToOtIM
F7be1EjU2HipSZqCqXyfhKjvMt8eioVma/UdpUS/hkjTyBrmyd3b5F/myHWGsYLg/bes4Z9iOca/
6p35vMhyRR+Ji0jFtf5vn1ddKXXQp3r/oXVZukl9lfSG+XlCnTdyrwgSbuuh0lyq0I72si2cHyr6
0qTDaV1koAKAqGxs49A5pdCWj3Fn8wqUk0ljW+r9b3udlmjXtuHvvf99XI8sqzF9dOuzasEkooEK
04ru5GuxNH0jiu+kG1GasTFEv5iy9zb4NrfJOxh2/zr4Zvo1KixSwL2lMqhwGfI8v3fGeJfC83uS
Gx8R0TJ1dX1rlm7wlExudm/Z+tLQlPKzimfMIq6cRwLN8NZiXiIDx4h5L9B1ssk760dMrhj/7R9W
3IpFmgzRoVC5JFtFTUbIkGTvPjzktQgGdSvNbLCfgTZlj5k2lRdcX2cShtL3MMnrHQgEYqXSjEjo
J4NhPPVRN76SZhOlU/bek2d/hxdx/mazNKHSkBwApT7IXnT/SzfIKjzeysDrBGcgF1NSkqTkGVxN
Y75Cddlj62blpe7Mc+rDSzDNKNy3+HcBcdrmXZoU3kMYzU7+uAw/+XF8gB3Rn3Ql0vcWNLhNbUbV
N8f+FI0dfP420WvV/+JZU8kD/9fXTxPnM2AJF0mB9LKROfmvr5+KUma5HQY1LufYOLRDqi3TPhQH
pTf99zB1CZ4p2Ytjo1I1DJ5bZTvYC3uDa0clEyEL3gE3gJmITOtMQu/4klbJUg7LcjO78wNk19Lk
QgAdMuqVveWEiDMHuBiT0n/maRv9TIuzaxoVuCBff7Bbz/lI0dAvATy2F8NLgGMqZQkVqLMPal32
26Yypoe8VP2VNqra27xO13jhz2n6WkcTPFFa4FKLApFGYHFfzqPu7OnTibSgnJc2lbbSMdqzTXbL
aRIvVd+2ZzlKNktzbMtpZ3TKd9kum2Sn3Ixd6a3UxrRIDp2PIBvreclaHToYEJm/lW2/HMyxm207
RvXdL20pV59jo5Qrsy/tr2XkocysVbZagghXLnNtk2OECcusM5NuJRt/O+uq78jgchR3m9V+ufeV
+kFPBjvbRIaKZMJJslUe89x5jAqtuysBsIHobgWpsrOdO7kPkkMN145OijG5zTnuZpBqveuQJk9O
75PdBvZpMrx7ywiw5qY28dRFDZuDmLiZPimDb9wJI/15G9Gbyk/SRew1+gpuT/NMzUrtfUOoHyEx
a7jzJhnSh9ZqzZMcYSRlvAP9M/AQRadsQ6ixrjMRPFyPRILYJh0Bc1zXCMu9F03EEqst8uzhIlu1
2snWqqva6+sKuVc+6t50PaxsQt/ILz80iq1cFV6Zdw4T/+CYKDiXjY2e2C28cZco1+OQjmMcyYp7
k8PlQYaJz7FxOp00Uc4VdodxECo3PWnKTemj0gLwfJSzfLDAu6rgfyJPQbbpGixkEsjOcnxohNXW
9Ihrys9mHLxvOmlJR4cIKvkV3YbwqHEx5o0+DWKFYtNdN5YZZAT3eRoP7fRRDqknW+dOBRA11LR8
rUVGs3W7DVmdyXekIMlmmAyC8UIrXpPJ26mEV78bFRlHVpNrd3rfDRfRdZ9q6cXf/az3lyih1bPj
u/G95k283M0dmTX87EpbPIZeHhNxbpKVPADJr3dO576PeTdCqBTt3ubesZYHSbznvHD1j6EZkm1S
9O62NkTxXlSkdSgg1jWygjf4wYyLaO76qJzKZTuAAObqEu3V2FaekLtmB0gRyqIYQqVEDIHTVfWz
R9mrWiF8zFD4W2kGwjWOdZ58uy4FdPK+TEBJOm6rPGnKGG6AA+ZraSJlgJIWmrvr2GYAhVqqU77x
av0PuZpd2AIGFfng3ITVJ00MxiVFEjWf1rUls+NlShb49VQd0WQH+ABkE89D9GTiMuHyfqvzNDaE
9V/nXBjtCoBsANGG02pzxSCAl32dc285902bZNdznr8OyI9QGcujkp863U8Iq6UljyLP29B6cgXm
g/6nc5YDhlr82zn7MfkwjZkH900Glk7E5ratyLWKiYatRVtYByE6qL9yF5hHZSzbBs1lCKYJaAw9
joBPmWSJCp5AjmzgqUam46/byWf6vEavNNnGC523WA+Kr8UUUheDo+y+tvL6qizA23qZiFf4kDSS
556iusQ1UJXDimSv5KmYN2X65vB9epQDWlvT1wrQ/rU0CyXWLkyWA+WUNBnRRQd9RqYYk2sH7xNM
BELaI0ifZPk1be4KmnhltQDZSSNKnhQg3PcjWaa3EWk5Um1AtJSvmNdqp8bFl4fDaVkWxZ0cJ6dW
/kCmpDLUe9mWDUp/HI3oYyqndu9QEgDpvxORqTmYByXO0pM/VGi2B1T++CPivHqZlCxdJEEx/omS
Pcns+ueYTH/0Sqq9OnlPqlflwWptFWc/1Ya9VbXGfwSXPc7Or/Qbj8Z32TwJN8iWK4L2PTL1aBk1
U3qRRx7G3DxEMH726Em3kBeqbQyJ/a6Jgj/1XivX5EMqu47a9CceZfyNUZD5K8jOWY1x6cLgdJwX
Ua9Lw6gJwfXqd8dXgE4UDcUElIfAGfiQI3KZA7JYf4jW/6NUOuvdGpR4afSj91T7vsDbHCv3jj59
HdvPtOLw23HD1ncePXNyl3YQ9K9tiGNDU73fjteXgBgWeV1s3LFQNxYvbpuqwdkN8AnMeAeCwxw7
9bto1YXXafUHOnR7E1TjsFPiPH91DetQpvOqFelrSBzbkz506n0WxubiOrMgEBKU45PnqsUBTXu3
lhPSbIt4xflmaEGyUZu+3re95zxPrvUg+ycrypaVWvbnAPfg2RY4+q4TXf9xUg37mZ9dsx8UoGal
VnnfvGpznag73VprJ959Scd8gmn7fj2RlLR2QcDiPh777qTZJfl286mHvTiQ8529Tk4w7sgpAJjV
tO0H7iPYVAwQeuUQWFbTWa5XXlwH3Yw8VG3WzaLmqeHB9/v2aHVKspIdwqw3LlfNN9j4xtYpqnEb
xIN4yw3+8/OSRZmXqylwkqPvT9GjJaAPyLPkkR9HEY99F0s47Z2nVvp1ySpK+cHVwUczWf52mIpq
Z/XO+Drl2l7OjFPd5Ek1TU/WJNz7LKY2y8Qt6cVMsxfSMzKIfmW6y/24uYZjZUzWbCCiU10g3d3i
tLB0n8TgAHPnblqJyLwU88ZJeLYr9Qjf0nxzDd2ODuePAO3T9YZapOG0zQtIDXKSHNUlwdPI4+RJ
WtbQuofBmZ1iZEdB64jUA6wReCNF8AK2TjzGPqByr/PfBjvnw4lTaxGCX3irKnUgR4dwi+y1Uj9Z
CWPscNrQ2/XGz6RwlLO05hW13vFfsnnFbkJTPg8yS447pZVJjCRMgnhtOJ1zJBLlHFuz4+m0I6dt
19vtvTZ3VJ4DdfGXbjEUOy761n4qorFbqHHqHD1T+2t3DPDdNtPww1e/9XDwdl7bpUszB7y8DOyA
ZHPukduSwp/oFv0EPgDS4trM08tUKcGJTJH7r8GZQHE+UIbkamuZPpCNWDZ7Wy5WZ0++pUSQ093k
0pumf2dSyKS1Eg6ktU661pqar5k8UG3kf7RFo+IOFAooolBfQh+J3hJfULhEuHjFZrPsSXj0grg4
SnPQtV2IAOFi5J75lE0EHMYsfvMD/ON6oXTzg3T85piOs60UeEyyN0qGGHGNN+5lb6fY3408qO5l
p4DkpCvDa4Xq/8HUCHrOh00zozzIk0rn9dEi/PNJyd60Uq8nJURMGYA4LolUoDHz5kix9PVJM+vD
ceHxJnP1/8k2RwpLHKlDkSN94Q3XQfZVSvL3QtdBcs1wHmSmcLvLxl+P07BsSRx98sF8vuh9tsbZ
3V6kpUApqo3QfJQWGOw9ktT4aiXFDPTOe3iKzPMIRIKTcu6lpfnKUzlW+dXydP2tHWz1LPsyP/1U
AzM829M0vSie7y/qxEBAPy/jKBUFblLLO8peNfWrBfTx5ng9CHwLkBGJcyd7M+7zOL6N6u7aa8Hs
CLXEPgDZUV6ocpUgAD3BI4j3iFry58myI4T/AMSk6SdKc3Iq791GZMm3uIyhyXvKRXYqDYfK9do9
ZLXIn4e4yzdZNNSzPCZ/BqafHhFZIl2Wc5uVHTvJsxxK9CJGJezz4D4PDdq+W+sI1jayF7Zsfghn
HkhfnxPdIFcshqGFFrI+m2WO5L6dd6PA6RZjFHqba2MZoFRZkEIOPgEJquZnIwkb8xpK6S9SXCBI
xPYEXaZtFnvZk+r26bkMg7MiVOg1VQJPqKbQ0172mmHd3HkjflwvLfMn2YYD+5tJcPYom0K393by
RYgALwtQ1WZXa3nN1ZfVB3AxGy+YIGvOppyhIYyPO4VMuvnwAc96o5mgSpwPEIxx/9B243W4HNEP
kMLbwox30nSCpjtFVEKY7OFb5nXNUTY3uHQWfEG7gzT9ujQOZPZCnJqPIjdwjp71hpw5eSR3Suod
gcEZ1fzXCMVcDT14gNRIHnpjUNa60nZrrjTlJmtyeyUndoQWLv2f17+WHOZpNc61PeQqKHG1+ziJ
tlSH+PprTfKrl5pCmpwc4Ti+wTuQ+ebGrU+kaLI2yFyXMtYlo14xUDEEGA6Y0L/iZHIvHhAda0j2
pXVt6gEGQZkbtkHZfsXUKKZA5Ypp7JYDZaaCYrDXieG34I2RWtwih17tXJQw875EF2nt5LthgLwg
x+lu229am8IbblCEqz721ZNqJs3JjAOqUgxJ8Ie3l3m0t37F6P5jv5zPrTnl5S/JN3AhbJAeuUFw
25gWUhZ6M6We9GZKuWc+D24shcGzovTWK+fWrQNKG7XNHj6Ve1/r6s8y0Md3ywmCjagqa2sWPIbx
1HYaq8S9gLNx5Cgvsl/GXjUXPgV3Nv0cErM09aVrw+aRNLfyMdGT1yCJx/ciopqOXRTQcbl1vgd8
WHgOF4Gt5NtojqSUcyQlEVV6DHhtieOQMNBtSDhHUOIhKFdDQJWQsc/jcWG72YMntGhvEtc7XdvK
zOlP1tAg0HCroN0XQ6WsNRQy2w5sIh9apL8Ek6FsnYykzQYKw4vsjW3yOAoHslUMvHkg/WVZiD73
FqqWK6cgBoVdNeMD2fbjw5iG44OfFp+jVsUHacl2p9W+pso2uVEsATKLlzbCS6AqwgFR4Yjk4dmM
23pOmqk3/WzCXLD3VAwLl7IX0CpRyMo4yE7ZVHTdirKr6qO0qCdE+u6I4jCq/V9XI+IX+pX1KMMP
Ij61WoZEac5o78nP27teo/wSs7B8kS0RY+IQ+juO4canpmo1QuXp+TbRGgdlIU25uU3UM5O4O5P6
+UihN30dSU6I0syDygIB/Jxxw856AljC8G2APJlG2ltv/dseT/gb1fZegTniPcKThpcC8I2FzLIv
O/MorXYAmRSo+ndpyY1tqCMaVDK89bRXL13n+JcOf+o8WS7jhY2Yf90hecbxlC7nFanXZR77XgQX
K9hQpyk7Eix+1eSfFI2atTICyyENl49PbqKqukt0XZykNfZOehx69VVaFQlbxyp3pm2CPP8IlVW9
bhCFf+2ZIbg1aJofckSill/t0hyTBIRPEZ2QbTbUyyCJcBKzrDUR9rkvE/demTvSuSM3PGMBzM8+
B3lP0HoAaiVnRJH7cwI723lmsgcA3Vx0dTIejXjrTVp9SbO2udhc2hEu40aRA2QbnAodhX/xNalG
Bvtou5u5nIw5LCGshUcTEvRZbnp3QN05QdrtKuocyTZYcCTCjHOP0anrARzeUY6TvaKvn7vM479t
xsMpcy3yoiznrrfI5XJVUqRQntEh7blXeP4fjul3j0HQUjvO7bWn254P4XhVzG3Cp9eI3V97b+OG
3DwSaPsM+r78wDk7LHr+/WdXDbVLWbiPsr1C8YvbrC52iEjKj4DXpHQorNeu5YGHOB2v3HP7bXoG
iwt9qR0/NBpxm4l0KxKvie+o8141t8k92SZ75bi+q4Lfe8m0+ppL5cNqST0UbSsm3T+hzUS0FlTD
YUSDIJtu7XIvtxr/1DpGvYX7PD2Trn4SRTn8mHdiz+rlDhyIa4td6c7CjfxOPHn8J9qoDQ6iUh8S
j3eIUP7n5G7tTtQPcMYeBwn/bAo7GmfZoU8amqO/Zjj8pWcrTVHski9c7RwbTY6WD822d0r1mX+l
2PYJtUOkmdRmczRx2yykCfeC1zSeFPwq1NqlLrRN30fRo+x0RV4tSn55d6LR1We5cBWVOFZnM7BY
2M3wtXt4eJ818J0PplmsC4qGnqVAPx7S+lFBAtRR/iih1mdj6G9KFE13NZTbpYoU6k1YGd5aVLa7
xiv1t6qoP0ZTTx58/J/P/zBJqKOyynLNOmXtSiDqjHlWWvkAZ2N+MSuA9TKXCn4jdD8LbuwmFVq2
HVMvxT+OpkKaem3wZjXffKXZNG65nNKgfBzHxEDr5oqlFH0qYHYJvZtg08Kxe1PVU2YY47scFRQz
RqBwh3fXGfGgz6P0TshRcvI/jdJFqa4o7RXgDYm7N0Oc5AoFDODrYaX522EZVSd9TnXNXl2NmoaO
4+9NpG9zfCpIxP5qTlXu4wuSdBF5gIWQHZPwYZy0eXtUQDa+Zym/Ze4zL2GTWLt0LM1NbCjme4eU
Mqmr8DOyUVCRQ+McI9vW7ofOsBckGoef80yviuIX5PRfM1XC13KmHJD8PbPUUv06M1ed4LNMCInm
DZVqovL7LFMxveAnUj68L0VnvZhUoFjnXR+eoCrFd5UYtA1y7PwJTwuxLbsjk4E0ATkrzsePNpjC
NzCPNqD7PjgHhlccVBP/nWejDItq+A8+HInPEDQivvvwZ+yhDBBF/T6FbrmKANrf5609VwrJP3jo
T0kgMPBFob5c+s3ofOOBcxeObfhTNdVjHFXaRwZvgyREM0Tz4mk7x4mtXa6rBIlCfIGm1g8fhpWf
qAoevanC+2i5IbSq6cLlUfPnzg6pWjTGyU518/xZIVS1424xLQsjKJ77sVfuG8R2/GTzZznCHJyd
TyGRB9lkVW69jBwngIDLeGqamltAxMlK9uLEJ1d7sB/loWSTEwwr8n7bR2mB03DBgSn+Qa4dhpXY
WLBrVtK0fEgCnV98k2OHPK3OaQiZwqHWH9qqMH3GdXXukiz/pofIzQyYx4fKccpXdco2da3m30aP
5Ey+xXwpikx5L5RPOVyoTrgdHB7spemoG8g1/Ueut+WOjHgEKvOiY5esGiNK37KKqoPg58u1XLQT
JtgaVzwDCnDXkW7siyqPL3Fu2MvQyHiAsLsuXuaw782m5F6NN/lSNHlyH4zdGi98D8rNr9odRUAE
AdLZ/n9Ovi41H+0fF6C6VbOImnyPwwOXaNNTxrZzXyI1q0+tCjdetmdIAleF3+vXYVU2/DKscZJf
h1k8LO3JpapOYwhjjSKcRvwjjBt3UYPtovTJZLyhwMczUIeviuJSvtSiotw0X0R5Pui2bpR5a2la
pWkuYhwFR2l6+kvnW81rgKrtPMCIJozJYp1lLmwAw3ERgblOx/aPGuCsAoTfR5gIZQygxTfI69Gc
aK1cCsuGOBA34s5zy/auwidHrdZCIOhUK/RncfTN7NqzJudPQP3aPqx+FBniv8Fu+pdBr8J14bnZ
2S7Gdi/CEBWRVzf36SjaVQGX/JUA0Z9p1AU/QeFCfec8SlV7cRJneLfn354ocv0hikp1qxtWe2iC
KTjVXWauQ2gMz8p8oSCMOXwKC+JdiU/M8N1uF+uKtxsFIKCm1vSZDuLsihInhDRHnStgLOLoagrN
0+F6g72Svb3PrzTNRAI1LTJeQOESLdczQHuz2ZgRDHPdyq+DbcLVu5Jakddeq/KbHXQFPtN5cJBT
trJOgubaW1hET6ANtNe5ujekO89APCVXTs0GLK2joPOez9mlaubOV8V47U1cctj8TgURNvdOSeRt
CbGjAJsPVEFA3Ialrl974ZKYW9IEzasZhIq+VRqLIrLzXO5tKtUnauc6Nxv6aauZnnvthU48AB8o
Ddhb9b52CsoCjaRNNgOQibJLa3CrbPj3fu1FOimuE+WKfhshh0FNwhtu5slWmnUBEhngZLLKB8+9
Tw3NObng65Ku8ADnjIi1YN6Gm9Knwq1slOPkxs+jTzs01b20ZKclKLHdpj0cdubfhkYJvijUi7y+
zIe5bRpNedaypD/c1q6nUNxRXOVQhx53PDnWizJ3VVYeSIh5YTXl4oPAJz+nlJC8ux3MAyB/V4r8
IeaF/JfD9DE3VVT70VqOvR3M1uI9UszieGtvfZEeLE+8yiPf1g4zzQGx6KnXNewnz1YLfNpxe92I
0GiPARVhjgAab81JEpjNQtpaodx2TUJpQAAXjquLdKUgCzled+XQpkgout7U7rXnPyzXJOFW83xC
C/OZjPM6lt/yViRtYwRw7WeutlbhPwojnsgjUt09KNEObz+mZcZUk1GC/EQCiT8XvFzKdhWwxr6s
4Mhp/Ti9q3VDlmDttKegaI2XFG+AbI9Td9hPwaBfV3OB7xAjoRA3PhAeaFVCAXJTNJF7rOaNNJsG
1Z7iUa9NtvVlSZCaGD9cU2gIeKb+0trHSb1qXX264yZs4BubOyxKD6xxfHFfkQJ8qb2XPWoI6Woe
fdPk35ZyPfVrmpxwnVv55sHIjSHh2ajejqMmjkgaKOqazpVdqaRmhLCw543ck20hAaOVbyvV8reO
gFvyL9Mi0W1HpcgPv7XLReRUwuTepuJx+XrEfzqYnKtWLjpRZfbM4fpNEJhtlN6AJT9vJClUborK
wW2ZWI67t3xlXUnzNqbXfWWpuAI0aG1HC5NEnCehVf7eLtJk2wd+8hp68aNOCtUfUw0a0cHh8MsI
N2j+ywhPlEDipwZogaulR7dtcF41wKQ1mO8GiMf9rclOIguF799DbjMqLW53EGZOlNpJj7L9Otge
FXvVpdTqM9u2eRgL7tCIL/E14jtxCfdVAG+h6ixKUGEP10Zgfdte06KTbMvnjrqCks07trKSy1w7
qLFBnQm7XE8Kqvl2QkkP+hNefAKE/9YWOQHFOKSdT8A4qIb313BVtbHlzN/7pV3XIB9+W+4fBw7z
krJHbuSKpEh+td1MfnXc2OUYJyuHZbeJQ/wAACKAdhf+WJyGUaW6PB+lcldSlU0B3/7V03q11q78
pgI8xH95I4dblaXjFhn1aBVX4aLQ+/oClZ5riRbae8eNcZf0VfyoOe+yT7aUrhftbDyPy1ubZYbG
IsySWTxjVpcArcAlv8jhcgOFk8d2xaG8yHwM2WZAg1zGdkBJj9zpd2As0cCAoTvhjEtONb6PXdCO
b6WXqz3fXYet7JFjQriyy1ql4K86j5YdNikom7zTR4LSiXbIqeBWP3tpBIy6VMgYcKjnZIbDh5pS
LLYy04Y4dFlthoT0wjED/jeWsbXlwdF/IOO/WnWC4roxr86Lnhy/H3pULG3X7H3KvfdojXQXzZKh
LuIkbJ+FRxAP8GFy7m0l2StJHO3F/Nyl5GW+1qmb8VzU1PQKLUSYqhPvryuRBI9zxWt+dC0/v4TC
s94Es1pvijvd1Ijj2mNSEB36y5Z7clOHdb4zav0MB9k/WX9vcK35J3IoxDENHW2rOPWH7Ly1/zZ2
Gspg1rb94xq3qUHsdIcm1dZy7Vu73Lu1TYUTHkPn6dZyG3prkycTTycNsO7x1kzKX7gtrQyUqG/W
JydwqTJr+/pmABOzrqIpX03po2s35pPIISoWmfZQ2COFpQikPtfUVaWURZPcdX3qPk9eW6/wu9h8
BvQadW9tdB7/SUXCdIEa7smXSyjsx0pRV6knSu98l50mWWQXj58Lz9zHKjaLfTr6/NRjufXClKya
uEPLIG25m/IlOqBobe7MYXBfUs/+xo+yB1yFpbXqU5op/f3VCgwcWw41OWSfZe/SKaci72y5MR4S
KzEumW6/KVo+rdOe2nFyQ3owDCxPV5Ao0JaVxldHhaISZovjrBvFbK1FInvUKlj4XKF2txXKOEJ6
5gfbjMx1yO5/rdz2hbvOdNSXbl9mK/SHxrrRFeuhQXTzYOQ2SDXD1uDuFEhL5o2OV+RElWCeRHgb
4amUtlb3t3o1QaaaLTk2Cg3qUlhhvLPaqHto25UVieGohGO/SvFsfUYr3p2tz6pt2pUSpxAlRGGf
x46wmuwoTa5Meq18dOBsCSA3f7rQMLdj3eQHyrZCovtlNzKR4BLWncsA+JTVgCJQrJVBeHuh2fic
k/aBikbFc9AlORGzrNrj3CueUx5wtlVNjTHZm9qDear69BVndNJQl2QW5Ic1rC+is30YwPO1e30F
ZD/d5pSnp/JTC/e0Vr3puqGuyq/mp5gsKs+pwr/DK+TfyT1vyoNfTNnxW1syzygcKqks5BQVwjzX
FnNXEYcagoCIx5gGaztQqrvOD6NH1awAgZd1+Vl31rML6PY5pjjcLrYNb0P9GO8NbBNugaL6LKe0
Raw1NudISfXTQLRzSW5bdj9Q96jekrM6rjNUXhR76b29WkOqMWrNe9DmDW9N5bnXjVUZ4e5fo4Hl
Ib3uz7JTDuMW/Sfu6+gg15AbUBiIwKlLl866tMCYXqupBPKqj9/0oujXLYH0/WC30TbsUIR7nRmc
Iz0Kz3kZ+Euz9iw8EZi3jmA2qa2J9EkfkV78PUNYZnkSCDftMqsh6dT2u+57PW89lQ1atSje+vbT
mptBVlj7dnYOEiWArp1k/k6dK4k6TS+ORWaJY43yet37MEhlh2yTvabKay4ZdoxBDlsuXWohClLj
7t0GhbhjG+GnMiaXuizhrCDt2tUThKSkzMQ76IilHDCWWrxqy9g4yplehlTHb7lBCCW7pKpCfPeq
tXEbk7xO4Ez3kWVq93gk+42fivSXNtlbUXd7ObszqLg7dvE65s2oGweq6c5z5casEu3s5s/S0CkQ
ZS1SRH/7Ibd/2BXs+TXP3cnaaChVc5tVzvN9vegW9ejZW9khT8VD+0BFdZ/qkonQgSuRXdvWwetY
NPF9V1BCkoA+DudqGrd2WdtrOczxCBEAQ+O+O/f+z7Ogd5QvLZUJha51D6AsuweyEboHSy/2LpGk
462d0jUEiqfJ4XWQYbIjThTliIt1LyfJdv7ecTc2/ezisvV7ot142HvHelNM5T1NcuNn5G5hX9l/
Cr8OkIY4xatdC2vVuejrdD9o9nXmdDuUWfq9WdRfs/lE31EP/6TQ958sB0OnaSPY//OuXabBKTAr
Zxl6SQzXkrZbR9MN94D5lJWWqIiBa+c0qhGO/XlDjsvWV8gKkpZsn5vkKHcKvO018KtlOYK/mbBY
jJr3KNILIuHgSW5InxGrCLrIRprIRfEIeOW4LSNyFMlmP9ZqM96bU9o9t0Tdlw5KwL3sDGGMbqYg
yNayV7GT4S7N9DlowdQqbYPLiI5LdsomMi2Q2hrjvbRMDx+DVx89Xm8yiKl9epC0gQ5BKXRhC1/E
jCq4UQkoKclHJu1hHlOX5NtPHhUvFdsZ9tQtHSmLNA1kbWvOhkfe6Uko6fwyMbyMsyWbFE17zco8
OcnxNV/ZLVWXuevMIxxkRI/Q0XHgs5hLMkWlrVCKactg0MKzRfHUPh24+hTJ46hYPD0a4Ym4lLLi
hPpHytVrPNguuG4+DlVXIK7UwCan49YbRPeO3Prdh4H1EB8sLjaPtm4+JeNItDVJ7a2Bd31DKThr
Y+QJIoFCINK3xDIgPEn1wmwv7Cp8BFONXq7P+28Ojm6jUca1CtANzLYxnOWeMJEblYWmbjTKRm8i
0aeUviZ/OCGsj/+JuzSuWDxn3JJ7xcuXfe0ZKyfX8OLGs5J8Zw+Pozs/EbmUdPI5/iJDqnvQtWpa
vmihd+dEUXLg9092KAVsc8/LL4Wi+3vfST/czv8OYd3deqHqghMT+LZ4HeYuGfItml7McEy21ix4
cOphH1HL/r1wrdX/0XVmy40qW7T9IiLom1dQi2zJtmyXq16I6jY9JEnP198B3uf6xIl7XwglINmW
Jchca84x3fSKvN3y51IkT1i8vEPSP+nYizFya6+9of0Al+j6KoqwndlHVDsxWUroloE6I/wBnhoM
pB3uqBIQcbgQeggnsVefPI9AC5U+IbRyeGRoZ8DBZ8c1DgJo9I5OBwzbnvuyWmSXCdmin9TdY085
Hihb+ie3KhIBG6Pbx7XWHESnwJU3EZjqxRDogvRmmX7XwNT/7Jr+GFnpuV2smyGkevFAZfncnIa9
l5LRqKXzP1H/U1ZlGrD2/ZtNGu9F+72CX5l51behREyii/5g4DrWUav5oxS1ryvfiNIKLJzxPmvs
R1kn5k+sZLbIDwbvTOVJ+jJO+1dlmrCzzHfcAE2I5JjViSRXzMSOdiCabgx0MjIQWFk/9FRfEHwz
p/TSGg7TMH8nrWkvKm6wc0lOfSNg1tsoq5eYvp2Vt0BnwbqjFv2pjFX12pPO6OUUEmX7plAdZZ6w
XAWskQDjmsE6hgghorp2qqZf0WPylyxNBuCfkNmhHv8WWSyv2myMu6F47YdBezOccEBBGShR8qrh
C9nVENJ3E9cAKp5k3srqai5TWENSeFny8jp2EYAeLDL7JeefQaN3OAJ3lGEanz14/44uTPJwpIHz
ZXyGRyCZfHbNMbUT4Q9D/4T0Y2euSWx5ZIZa7ZIvmaYlSrv+7iw1Dcu5XnbAP2SYZONZ9mhzVVhp
WYZ8XenV0zjiMavNCuErui4yoOn2p85bXGN7z7reDcvB6rmc21fXWZoXx9wnfWMfux5/cpWqgGRI
nKxc+7Qs+BhglSewEyotZFnuBiPGRPTB8kwN2zebbkbFoYYZSK+QWcRKbp8bEFS5Pcnb9rDB91b4
/3Vs0VV2VLU9HMGAnWtBoQt1JM/aXkXbDn++QFxJSFy6X07LCLE4rcJRmhIcMZSTqVraMPFS/WD1
6k3VRRMiJF/4hqWuJISFZJp2RmTS6/NfbmI2NpnFIzyBlECFmYHP3S8Obf2QK1UcRMLZk9bi/nmp
pv575rKAm50GFr3+S7edO8xdAt1y+xwbQBOcbPgtWv49ibdA7LfTUBVQyujAQ2kJkM16N1kAqOzc
A+rX5LUiHWZPona+l/3f0iFdCqGus08VsSacpu5tkNG5XNy15+8n0ZwSbNG/VVZXHzIhvndVAewi
avnnlRqah2h4VO1koIVPo1pr63ubDj9iaXaHwkrtY27TUBFjf4gGWZFMSfR5WU5HL+UNKUXp+Xpp
DYRc8WZpRfJajvT19YalS5Qc86w8LBSUT3bSPpRlLQ9woN9G6FUJ0eTh4tJcK2JP0NHMD10dPUgh
7zM86r2qDU8i0j5S3aFU08qLynoj6Jdh2ONctEJFBz6RaLl5LhJ13Mmu+SfR6tondd5Q5T86pFEg
D9lELFCx86L4uasM7ZSVoYx7aycbv3bau1ok742ppr5nTCx93fKaOgTWSGM0fS1Gmyq98owlvtjl
bv7RSVJN+tydA6d9EGB+XXu2/cSrdN8pCb6tafdceySLMm67a4Wn+bKU4kCKKj6sLlGJUYGQRU0/
I7jI+jDqGEcWJadbonqnsQg6KvRhrcx/ocXrUKS/W2P5klsGEd90noi+ol3MzXkKZgs5Xw0KMaAM
DcSy4uPvrI70omwu2dhxDXYnUjUie41SmMYdoIV3Ui7Jesnlgzm73i4ThHqPOebUZMwu22ZIrOxC
d/RSlNIOkUCVyHiHu5tjsKCyRGTZGvAt/8kM690a599S7+iBpeYDYuyLwIXozNQRTdttdkYkv7U5
VHSnKl5JvraucJAieG+FPIm4LZ/KGR0eRJHnBOO32ZfFvmRStyN9udqBmYI7rI1oaUvAyxqpao2+
ImpqQidl6cYPWUKXrR2N9LJ4pXWOmKnB8si1MBsNHJpptVzqLB9P1ZTNIBpt4wihfX4c0jJmMout
FXlMcyA7SkdS3Wp7kUERKrs43cfwdntsPSapNztah9aLJ5gSV41RnVKoENAXCkL9cpW+uYkk3koS
69U2vDEYgWW/te1pUOw0qKrMfeto2gfSsfp3mZGNHhHc+M0gg8TPUNR/W9YUeTJx6g+loSfq5d10
FpZp7bC8tj4pu+7HZOH0SfG1fGAr7hAno31Ap9qRFZUYH9zAer/DqvUx2X0PMyFRP+rUIoGQushH
bJXom+tl/KCezoItb4YPzYtgA6GS+vCsltri4sqPuOYSMUVF84GFbPK1wZRPsWKE6cwMSbUGj4KE
E+22YZYs+rVScBFN6cfS5SvoBqZiPMfdoSEwWs1NM0xt1sRRbA7XrkvHa8vfeplceUBwxlqZG9BO
eCVWy8KxHplrU1HynpRFKq9dzls2msFg81uKiGC0Pp9GXyhavu9jY62CEiiLNArZb9zyCZlMLbCR
jB9UVWkPYHl/uuTr7vJ2wMOg1nd6OvOBWM1uh1KIJGVKpKB8jOLWWKPjz0lu7HNKwL5hDUe9zr1n
mDnjYRHEJTXzqW+z6Lrwt0DbeUCz+FakUfJEIRUAF4sIphuKetPiXvK1X55sc+aGXRMYRiEBdV2y
TqrJ1Q3UIesDzAzdwXDJmOmrLDBVI7/ZY1+fvUVzQy1dCAYTy4+6rw+drJdj047MKIT3jjh418uR
AEL88H60oPidGzfhT7HRhpCX2i2otR17H+VknUQFhVaw/DOXfMxYWYZlKImwrACgf4JbctXXS3dc
ULiyy17uepJIFSEtbtwJxgcKAkHVR1bQe6Xjq2VNI5LbQwe48mUUHkV1qzy0vSH8saaoUXuxu8vr
2PZbOsv7NhX2Dkr1EMI2tB+zBPyDyBd0Cy3lMoLVwJQxhb45NVmTRoNI13iYCePeDxbYRbwdDaBU
h5yy8kZuTXPS5vyaKG106fiq+k4sfpsOgaMWXcbTQOATrG5KyLOj7YlXqI91nBSBmb21xEyBxpt0
n4raD67edJjHZA5JgBvmAVJnGys30AP9dbInxa9o1z+CrUhIrk35w1UvTDv8fDVlnryTT1S7ETf0
CH9q6ZmnyhLR0dE0OAwwN32B/V3V8iv2xgMfienatXQbc1SJYRy5VVCW7mOhMguMiZgaXBXmXxvt
DXuefY149M6r35LEdh6qTvkrJ/5Rk6UZj6Zoqn07539aA/2OXLgs5v1T3cvsoRjGyVeyGXyRN946
7vsO1nNgiXYZElEa7WdA8rtkwCndR1FYjaKE2qX8NSeivc0I+dYk0iDtJ4vsKz4nvQCTB3YLC6hB
YXSe6rM7DyMmnbp5gEh3VSVLKgOpiAEiSleyDLEsM7KktC9y8qYQiLr0NTm0R0y2+3RSsKw1yXIq
raJFWileu7Z+VlQEb25P29Fp2+9aUuiBITWTb1jBl88zb0s/4ZJb4rMbN1d7rYn2oJL246pfwjoP
eJfVh/DSJMSjpNK9Wn60rYFWjmnBji9FRlQPV+VlmpKd3XvfybE3/c4ZqHV0h3Eq5GVq7VvidNN1
QmRYcYE9FG787hRlvJ88Ap0ygJjLFNsshglzTYkTONjw8feJU7zX5UTINSWzfSFRlBeEDwa1El+X
UhcP1ZQSZB1xiyptqFhO5BUHJRucoCsz6HhReqQGV4T5Up1tVbcvzPFJ17C6kwnKztA0hSx1j6/u
/FQg4BjLLHluWc/GFo1mw6VvkuAr6RqSZzHu6Mz0WdkJI56OpVhTDBHY+ORcOVZ2I6nDYnrTAg5F
IbmznPw59ZKLbbly33kdaDSzVA+kGFinxVE9HL+NSfqBwEoz5OUB9NR+6e36kNJ59mOFdy6a1X3r
uNLHrlwcIs/iShIl8b7Luu/ayhds+na8ayVlIfiiWCn1xFc9Lwo6w6b2FGXTrtDlnX+Vu2L+flL+
LA6JQqL8bOycAo1MTFEOtb4j92Mhs92kQ683QJe9p9Rn8LkGCtrANUVKBgNTikNjQTRtIEGgDq+7
l6bAwmXQCPTo+csJBX0xEd2mMpM2e41Ut3z5BWZhvCRZ8axEzRIMqhY9Jq3x3Tbpwy+DCDNSJ88V
gZO+SSqpqOlmCOfisMrEenoZDHWnLZTDm0ZTue5FWOcidEp5G3ZwTCGGFT7S/caPbEs9qnDrwqGx
5OfGWlBBEIdL7JRtPUdevhzwaE4BSSLkfi8KK/WpzBACeM1Zy8Y+nMZkCLdHX5vYNvsQZD8Vm55v
5uRQbkfffpyrwj3yzxWhUagitKl3HbqFKI0pX8Kk4caQlSzaPHxJBBDy4m5HM6AvpmNDg9F0vQvV
C9en1H9NNE+GeVO9S7ekgFKZozwtackS2cPV7BZzCGxkDkejr/aDQzx4bWtl6VuEXfMmmOdBKQbK
C8dpXqqQu0jFImiK9lZfv9spqoAOeD6vT6mltS5xadaBktaEas5uFG4bpq/MQ9P8alF2P0SKKsOl
l0ezGK2j5HIYSqh+sBaYlvqNrF+hrP8mtbz/fK+2R9vblC6WxkwlWsChIg8/RoDuWNGyztgeuetw
YsXB/3snRTXxS7Oxp2gM7fgNU5PgQrfX+tpgdUFXlvBr0DZxpQWt2uTnriPJE/0vcUjPmuJl+2ri
D6P5ZmliJUEwg2/bKCI9jTeW9HmAcu01V7hcJBnHc/JbgR9F0XEpmtPYNivNNnJ9sDZjhy9RYbKG
DHYywu03AOZBX9hZ3mjbiZAbw0rVWR+2WipY/kYG8HlElKBCsH+/1pXH0mo0qde0rhYidNDDBI95
IBx8bM0vdyl+UXdxeWcjojoH3XJZHTOu9IFQsDQBmsP/SuhTHcp1sw23jQnMg4/5/+9whDrgv86G
Xt4eZjJjXJTQmhjJs7W/szjpATQWur23FRPACMl1hEt4NHU4ISb3e4Fi6BPD4UtPos9MnAbJHZsB
xd9h/pNE8KIAHGpK9xAV8IcLpSQ389YTAnPo04HEZPGQcx0Iq9IogkKUP+dyiimUt64PmFEJF/3W
EnlPOVxx904uIfrZCe2EOFtewP9VXLuXkiiH+NmhKxaV99QZ3iRJyMdhLROollWGE1Gjk5T6ZdaW
HRZ+b3TuveQ77A0uesmyfvU2G6RDCTHGSDmMZ6W2c7468FOTOQVK4ygtsybqjB7whmYowkhN1FPc
KUyrMGNdeGvOsGAUctTpOvvKhEjLNXQ/92LzDvO9EiIPvXr5wz/bCWZEq2dzhFbl6lm3S2mR6WPn
XcdkMY4UlQWusSBjCbGzZFvf1BJT48AyKkgKkfl9Edc3K6PjXNcAz/vqiNF+gaGJCG2o08g3pkQL
1JbW8ZJ/oPqXl6iCJBvB1ti1Cgm1OeAMQ4PYJ7jMHpxJuueiw7vhKayUF2vpfk95cnSW7jgglrk7
TlIf+QpUp4g6+ntdkX9VZcrPfoVmmq42oBhNiquisu5pvWEvijT5GRMGQiUpqJ3J/D7ACiWI1flb
JtTTuC/oxMffiojpSxVnjS/V+dSYrf2LyrxLLYBrlKN2/YliyQutQTwufYPRimrJro7b/Kwr9DSd
0lxOfURq9ULrYIdK09gtStfumT7uajFmR7VZ6x0AQNuKSmuX9PYVoT9gzGR4qfCTGFmdfo8ImsEJ
TjNBv+dCrVfzCkBMw15e2lH93rXaRzV2zSUaMEzS7acPU5dYnjMPDtBY7eIc52+S5SXm1nzmIrXv
5rK4NKWAkrlW72akvqMhm5M3SOVNnbN94hmUVJvE2EV9sYfDGr+hFPyVEDr8aEpyDwwVXvs8gOt1
+xJlo1Wnh0JOBGNTv5aei7a+jeYLhc8YKjI4pYEO8skgh9GtWFC13mgETu5oN1YAxlmKtD22eM/u
6Rp4PtAJ/yvVk2l52R9J7ivzac149upCQEwpzZNnDMmzQURT0ClJ9bsQf8EKpPRICcdYpO3dURtH
hzh1MAw3S8WEOl9ulBj+zHp3Xuaku49t5z4TeYrIBj3zPHBbKFLJ5Wjrfxf8suHW887ppRX+1/jz
8HbmtnMbb5vt9K9nf+37f77Edtheou06H+mlco6pfOL+SLmrfD6sR41J9DreHm33myFVOWkb/9fD
r+Nfp2/7ts3/7NteZ9s3a121M1RB1NpAc95HEiy4qa4PVYcpDOXU/+w1BpMJwXq8UJDs7vX1+Db+
fOrnNplpAyqWcojzpAm3jVhvs6MJF9/fxmY7/2esJB6zyIFQqFmPXyxN5evglgb59gQnbftEaXN1
z8zxuO3bNiredDUdo4fPXaWdP8Vcxr6e1I2edzZ1ZD5fTyJRWtLfYcH/X/sywuk0bVDPX/tYcQaW
Zhu32iy0feqK+GiJGKa10lhXVZjqNSJpgVsfIdzS1d5LhMh3XVWmcImScm9Xif1czwvLp3gm+7eo
v6coLo6ZIfITjRFcy7gTR1Bzmu4Nu0EW1FKi6tGuh/YB7vPR5R57kfbEFGnJizPOsWPOkv9SSac9
And5q2ThXLEfqnuCTDMuK7H9OHZTxgxffcynLgSGUl68kblnw+LmhIpqgawHKnNWSvhx9fIzcYw4
4I327hT0H6tOqt/hrVW7ZLSrvbpokFiTniVmLwK7zieyHJrqaMqaTo8KkEnTMcox9d7lw6C+ka2G
YLTLVzcFlaSitNDDm7HxkYk/Rtu3rJQRNPax9b6MptiVeOdeihRIgZjqX9Ty58u2S8Z6f/Wg9W+j
bYNROD60WL932/nbvq7X3zxrkA/baEjrhQ7T9Nh1s4dOrUt2dZmPL1USVdhg03GvxOP4su1Laya7
iKOu28jrm+aSNuVfMDT/nrBMlgMOY0CDsr7Gtin1f9LRSp63l/HEkp5VMjj8rxOGXqzTe1mct33E
DaYPnRJdPYIr6rneTbh3n7SlJOsHouLBIY6c8gSX7W0ffOLnsqKDuu2y6gHVbVH/3q7r2650XOZA
FZp+3IbZ3NYvUGv/fYUqPyg6QqVN87qJXJGDPmUic05Zy/UVZMt/RLefp7RERZla9O1r//+eR4mf
DAXV0A/b632dOGjpfaIbx8qmHAMITvUjyEDzbEwrP6dJJ3/bt22GWq0fu3UTZwpyTn1eDv9z4Otk
LV8ckK3q09eu7RHBVfXj1z43K/+qJPj5lUw935UtCFqdlnEypf8++tpnKx0iAumF2xkKHabP06q4
KU6KjhiGHEHQ+cKMVnpL9xZTCNpHzBkO21BLgJ+zJsF37VjtWxJFq8hnrRWuJ6djUp6yBIzwNhyT
XpynFJ0JqCbWXon9ZngF+jbyRD6HJk31k74mYXdjb79NlRxPCfDs3XYy/Pj81Ekx72ITr/zQ2U4Y
SSYldk51TlW0BEhaYb86Q8USzEvet5FVavl97RNso9SN7FfDtKAkdeXztqvuY2YTpVgetiGKKTPI
J+t7A+dhp0+geq10gM7Zp8re8jz3VWNqdFIrJnXbsAb1An+NSc52ssHl4gkHw2U7GKHoeP2m87Ee
gnE2+F4J8aSuL5p3THc7z6sethMbgK5BNPekGUZ2Qd45P4jsyGifwNM/eKzvvVQMmGi4xU3bjW27
N7m6E1HuXJdXJAsqc2DY+nJyivaQOEOB9jNOj0RKF6/x+CyELA+e0uSHYly5l6N9p0hg0fzV+n2N
KutNyQeqU4X6rY9z7u5zVb5Z2jQzz+cq5zl2wVzccC5Lit3ZWYeDQhJH70XvW7g4EmHySnrzuI0a
McpXxzhzdUz39tIcHVRBgIp1D/tWrp2mKkre2olKVtHQksJGo580kLpBQk9grfI5wYDSZZ8WZn+g
jLXWxlym8+V97o0K9moZnzx9Z68uVFsd5PO20YuTYSo3o5Lfel0h3dtt5hu/NBiOeqJeXbB2UQxs
kRnNY8KiBVZDHYYg1Kz6Z1cNT1HUqK9ZDGkSxY0vTS+6l9S18oa5uqo0vD+zhrpo3WyPknWOYdfm
Y1zFxecubYrSUDGGl6wtfgvbNU6tYWAVJyfOn5niXsqm/GDu3f52zeQ6TKX2V8JvyL2WkHTlRjSi
z4ScxMix65BLWDl8d+hT8aq/Bt3qx65mvZlZe04R8v7WSsBwylPhWdaLbtcXqanVodao01ZKVu0R
sAia3uk3Jn2E0ACmDZLOS/wIZ9eTCUCeQoCd/pbJTzVe7KPXaqs6v3IhzFMjrLKkPpC1QdFWRRlL
bsHzko3V69hnq7uwSMJtWDTwRhFNPOC8t5+ifqYP1Y8NXg1jekqlufrLsvaAKjg7tQ2MEEupTsaQ
V0FW2PJE0U/uzdVWzsrceGHqz49f6EHSoNghgtpnCo1+mlpkHOldSvHG9k39eVS6l3jhCmRwqT3E
kV5Dwq1QfZGx8EY2cHuD9/9ssVp7GxZXe+5a/bAdAy7qXXoPcfVk/+m5OL+ZiePdS0ECr61bb4Nl
zPcFqv92bAIER61ZDbaRCm/xpRmo3K/PG2gWv1R6td9GcODFS+vlhyQS1ltXN8oz9f3jdqz3LPXZ
ieTpcyTM5rkbl7Op5ipYC/2UN8VyLddNp46XJet0yjWMRN8Oh8FVbFhGun2ddM1hzbsG0Q8xzIBt
J5Ez9jWzuMfMc3kh3d6+qqPG0Wjulr2ZpgPA2nW8Hdo2NDDNth6u2+DzpcqmBeLe1pRRSXY9jQNY
bC7GNTkDlkwwDEEO24b1+gNoAtg8e5U907VATsRw6nTOXlx1OcMMf/0cbkc0KYYwtfJrWQwfZp3V
55KK13UYmn83EDCdvcjtJvifA6PqTY86v8rXuZ3haIbfTlrjIyAHLbK+StpRDJr0DGCAGcU3I3en
QzJgptQKNb7xTcIkYA/L/JAir9r2bee5s4hv25CItCccd1QZ1ud/7V+aNepe2gpcxlgylYvI2J2j
BMcpmyrrKgTGWCzHQtBEXvelJldPQEAxcg67ey2t6k1ETXLdRp43R6u0smKxy8Gxy5SjMtoZC+mq
f1XtSn+0hfMNxUiH6IUziI5A5GmSGsMgkfSYSpkvD9tQ65ByYMYriMLhqJir7ByNHsrhdQjGs7wt
Y/r5g7ddtjUHqSxiknQ4wSpHSqwjTJRtmI6kQdnmWojefpZtiRAvhk0kDScXumM9SSy422j7/bpY
PxV2KZ+2371cdV6TlSkk2nB+swqLZp24k20oEnXho1mtATfr72aXYJAyQFDraHu1NBqeCkGJl8Yy
rTVLq1RSv1sZ2jQLKCTPDddqEwS2atMZim2teHMmrtFZHDs/ERBfJI8SHCZPBDkt/1C3eJ+phH4X
MKwDmvLJvYLr5ndMDf2B9coVBUdxErUdhZ2xJBeSodMTfcjqVAPxvOll9l6AZ/vTzc6LOSfTu+OK
P1VZ235t5lOokWB4czPUN9R+0j9nGvEtFXwWBlrsZtdiqjKUOHF8oUV6zKbl1V4qwwfHiXxDFPZj
t/T14peNxsebb+pQlLdtoxBDcKMaaiCo+ulAeAyGHAe6Ozb00+JmQHCF9BwPnQpjs8fF4nXTBbH8
cpZt80u0hXK2tHJ+tfqGj930pEVSf7eX5He1uAEN+sdhFtEhsZO/TV/mt5Qkgb1WOMoBm776LqxM
Y9LaHTRXt98S+0hLrPhmLMt4MJQ1N08pLrHi/Wa6robEd/w10/pXPyUm7Z3GOWkoRumyuftMABqb
ZFZAYML84CVG/mOkSUSUg4sUqaFZ6fDFzpvJ2+kJ7aUGIcBLXR+pyGe0/Mi86KrsXnTQiekSaN+a
JfZOlkfnE+F7sW8S8Jimg1hpRAvftkP0YP1wcX1fx0p7McCdY0RviGmqINbXVMQscJcUXibqvSpz
c+kYt2n6oXdMkp7rznZPc9mDP5wQKMuAOqNy0hT6aniamgPeeR08SGSEv5F6qNeCCtgOvpK9q+zK
N6BVnrk9gti04+9N6cr7onPTZpd+c2jcI+52EiqmbBRzSh4mL/s9V6R0TyPs3GUR/yzYYESnez/i
Pm4DizSFZ5q3Grh5Kwljq6Iqnwp3F1eq8Y7y89doZeIfEwomvaC/ad83mL8TivW1AA4xdr2vAqk7
E2s/vqi1lj41qFS20bZpLFJnMM5THFvP2DaR0FG6TN6aHDK+gFHRkP1lJ7QR+8wemfBopnqfaa3u
cV3a+21oAVK8lpn3uI0G1IX30cCMPdnDw7bLwH1wdFK72bVurt29wehQeSIgWkfbLkL4AL51RR5u
T1jvPmeDOzNzl/RUa9FK+xT9fY6QtJqpeN5GdanF+8KNqsM2nFjZ0K/uyBrjVE/X+nuqFCgEnGH+
3KfPnnYevMpGycsp24ZJyYGvRvm0PSF2lXmfN8ShbQeZVZOyotN9WF9NWTfTSOFPwTRw3s6g1D2G
UQ0F6uslSYEKga/mn78z2XR1kHrzfc4od8yWpt/byIEtJ5OwKBPudHWX/WN3Nlxp5k4vTmK/FOMf
4S3GKzXNYDas6YX7hPEqJvE7yQFNbMco0aoBcErvhGLUfLW1Dj3XQGj4dm5l6HHY1DWN9PXoqNLp
UdvUIt38ifu9QAwj5zL0EmYQWNHSl20DHKXekxZa7/P/u0+f09KPGw94t62nL3M8ofKKPNjf5rFI
UuPu1r1xzxeFiz6alvM2zBSvP2sL8pDtFG20jTs3sNkp08/zq5Y28gSl9WSvT29ieUDuHgFEx9vW
KL3zsm3yrOVq147T2Ykz56WDjX6dMgWbOcFqqCBj3NHlQp1nfQYVweQZlhxrmqirAlS/7Z43aNoj
bP739WT/T10q0R5nP8IofVZe8NLpB0Vr+8/htq8z5U5q3M+2kRq39XFpENh9DvWIZy3lMUK4cdt2
kYVFO6/P1MDQm/i+7ZuXKNQqvhjbSHbKcOosWXMGP3TbDPZ8E4hDHj934YI8j8z/fcOp0ifH5Wve
wc6yZ9306e3SKTbG+GXbeGpyVGtjuW6jKSI+J5XusdaLNA+Wdq0Cy8bxt6N1yl2+sHRKZ22eHb72
GV7+11NVbnqDaJ81Ynj9v05/sKZWfdk2fI4geAx0q7/2Reb4JkmMeIDoo74MMfH0UrM/vk7IWadA
3mjb49c+d0fZf/p80XYYAVaAEQqsyZ4fCNJ66gheuXIPLK+00MMBE0S4jWzipYhuWg94RfKidWZ3
/q9929Ostv4luyjeaYJ4dJDQzvO2cSVVQgdDAA519glVQaRLL0aOuxyP6l1mkbhHuaC85mXpcdtX
phW1ygyJeVLVIpibSPX57Efn7WTTcH/ENZRiw0T+I1Sb5HkusyTvpfIuF/HSUSh8hPdKElcO5NZM
1iAR7KBkPYwXpzcH3gAOJsindjRSUUpptryrs8xubeaet4PbLkJwNIr3rXfW5lFcZ3O62DIhdmUZ
jbfWHEXoTbJHFTTH5aOMxb4Se0Udxa5tHbnTCE5BeEQCkLlmvQxrcEs2EIdemuresptvrRHV+OGH
h0gMj9YQQ2xP6EnhS/gV9dnBSgAe5BYrnZoZAHnfzWlK7T+LW6Fgk2d1iHFOKAmabnXQdx1zkKBl
9lF5P9pML/0FlXAwpQpG0oi7+dbtQx+Du95Eg64qY4hi4k2TTnqMuSFQ4FaRpCNSHgb9oi6w5oig
Mmgu4E5ylWMx6e+su7jYoF7YCUO9ln1xnhVHeWh6gT12GN1zOWCAM4y3rB0zln8u62TUnuWQuPel
tLRwpqNNvaOjmGjUflnNHZ4pX52MHiYN1XrsRO3OEwOZvwv3SBbDj+rwrCWt97RC+GZMDPbcmPge
Y+PBbMk7VUZwwXX6DtP1lY7QLu00cajtzr0MJSlgFAJ4+LWZRwjwttFcgJZ9Q2ExnSO1Gw7CSSIf
pUZ0Hao/vEwSglsxfLjPY+AQzHSYa0V7KJmrltakPhsFrzw25UJMm3onhkXfl8qyr3MdTx45Na02
ylD2kdyrpjvuWofwy8KVy07t9G/xRH4Aiql+Hy9YNNRFPFvIP54b3XxTsrQ5ldAaH8AkoivhnrIv
Wqd7EHVNlUQf8W8tURA38/CAkODUS4CMncyDSoqjV07euTLmZlcwb2BpRUS9keKNkEN/sppVERj3
2t4c7fyAQPgXqKafXOXKk0mXPODdGgLkcH0AnY0KHp8bu1WQ6+Vdd9HYwklArgVLghV7b3C3N2zc
NuqvJtdnfHWmvIwIDc7KWvAw2udtRq2t02qmKHyMevogZFM2sFhBRqRjp77p5c/BVq5Fgc8XOEpQ
ZM+ol/9ZXKMJ6b+p3AlzCXNNDee60V5MHB4mH3vavbYcc/Q3ThMYVZI+9FUT/x/Gzms5biNa10+E
KuRwO3mYKVJUuEHJkoWcM55+f1iwDW4e+9S+QXUCMIPQ6F79h5tgZISRaby/U1jsoXeWyO0Ny9Nb
YpXH0ANNCif6POEPcDQSYqh2Vdfn0J7+cE3VvRvdpN0TCmxDQqEr2KGB4Fb3tnMN+hBHiAAyjYYu
p1bUS6TkC0SAfD/E0a8mK28II5sXvuV9AqgEeav6xAX9XadYxIyE4Vl9wJSjrawnAiP6LgZddvDj
5gW/NThmbmPwEhvFNazpB2PFxPOvb/ZlR0ygzp/QNFXv+sWPul02jjlZLNVD7ch3oR74R7MDqRdq
OjMUxenoe63mGCSJuweUdYqK4JfCygNKDBGKQoQyfvbWUL61yJrz0b50uY/viQunSQ9YA1FH6Kke
w+P7oAHIMz8zI2n3rHtWpflQj2m2U4lBprEacnrHWiDUhwly8ePoEWCv9W5iVTj4hLAKn8+2AqHk
Y55doix1N4K83IUl2CyCsQDGVTg8Zkvwek6Dk+0t6rNV/ytw/QyBMgN4o6ungBjMHOChfw5nB719
CPO7ToPK1P45QBqMgP0eGw84X207RJ2dHT5f6h6h6eKoFh0I5U7BgEVTFcQg0YsJAp+FhdJ9marp
0xjazR2hxmw/dxOiaFn7CHv5E5HmZmehJ3/1Jlz8It23rosVrOL33o2S+O6NteB0cKv90bjeXRnR
zZqNQjeWVtVlRmGp1cLvA0DUc9V13/E+MOAE28FRKZPpfsCr6M4heFwsBOIg1V9Sx70F/zAxyh59
ruDwfWTWTnQjAL4U4xxndJhVFZAosrgiUNEGJqtupXWp3KrYWQnWc0DXC0BxngXoho/BCTLzjZOz
KKUXaG4hHftSWp1LlKfQDkkcn8upNc99XXlfU+8VLlOntv7P2a4PcN75lnoLREb5GRn9Prey4EYf
g3GvV2pzYKbuXXqAZ2cLHCi4E5akFJ/JWwfh3sESsPNV88AI8N7D4PcpHdAocsghJpMcWzN4zTPF
vt021VA4a9Zm5H+1ayhi9Ww9WD5jR2+wwDG6GUDPyvNOfuB7+9BDfU2j69szZd7pasCr6JvG7VzH
LJsy+viV5voxx033Rp2Rb0Io6hn70j+txSEKqs4dusXyMDI740O8bBbxHDMfsRM26/Z56NvpoY2X
npucVwbtcx0x1K3q9FwGjhruU4fbCCbsqrTMP7o+ZeRhRW9JqqNzaBZPljHapzGPmH8vG9+9n70O
Hlqrxceme06dJrkJmR7cpL4THYwCAgBs7OjWss1nPTBgb3gjT1S7twYQV8T34uOg1M+z7hNcIwbD
84/AmZZdBANmLyvSUIWBJZrW4nUFAvOfjdKxXoR5+aXwsMvAix67xhKkxph5LWEW/BocZM+XhQBl
xmLbv1EqDLfgSHTHxINjHfSgsaZgmJhx+uxLaOQOQekrD2px25jTkxrOI9QO3z6MqNLspyWLTMG0
701ulpm6AM2cMIVX0iE9OWugizyzuAWRcRkmGCnAlR46s3tWWvyfcHhODnpX4QAomLlwIfBb4M+O
zjDlcApm92FMNY2hYJc9eizN3cRN9TYDN/qM1wZow+JHiLn7ZzXHC8Zrf7mFz8MtUQJnCRXUs85M
J+WBcjxXu5fNxCcMgJWnHHxpjQZ4wKBStgpgTx+kwFTn5o0cppi116gO8msWl3TZY+ccaisGHsKS
AiC4Yt4XKKZFToE7sWLv8bcz7wcNSm8NUEDpAFYlDedDcsS/jwmwXpI5fAuRgkN89DQFfnlwHIwm
F+TcAYD2IdG4u+j/pgrqW/Vv5jXtbTtk53qs+UyCCkycxD+reMsSdoQqWF+d8FuRl8YXJORR5Bw/
6UlgXdJB+TQTBFjoreq5Mhfjgfi72hmX2BtDVusPXjx7mM1bDzFLaftUR760VXOE/wwQ4/ata+rT
nZbGr6PKLDWsAmQUQyjDi0lT5aNrkzScDyjQ26oAEWR1d7JZ8AbLVdqrcEQ6/e4GR3sBtusija1M
TARM+mltwdXnad8citT2nmABOI/q9DqD4HsyACPYeYDfbZx8KRkYIF8ZAa0sWUyV7JzqGWO+MgOg
qSjnpHNDxk9GCvzFOuRBZ+yxF+8vsCOK186sm8sIW2QvWR1va/DGtbULG6XBXLfi/7SdfdDL4Ndk
K9O5iNP5FuGPp34G7G1iqv0YIOXyGDRazcowUphO76RHq7arcwkN3AhgZygJEnMZP29hargDUsFO
yCJjEeycecyOzKIfDeIc9OKHLHvsQsBieFq9YlrWXrMFM1MuuLoQhMXVdB6jBTdaG5N6BRgRLkhS
2Ux69KYohn+M/ymScmmeLa9dfVMGXFevhU63y4qUrQA9Gx3ktFZXwcE/TarBwDB8jRuQAv7L2ATp
KYDOa7cG3KJhfEGoHHVDPO9WXQ3BCAluKDOZMLixg5L3or0hFZ2fQpIc/5jcJrgBl2XNRwar/BJJ
yhttVXDJLpJMZiJIsLD4e0NdgPZ1Wx0FoVI5TwukkLEswKEeuHXQ4PXg7xJFW+IIlAZgsY6sqnxz
lPyQ4PH6PP0y+wEU83LhmuWIktrwibaWqPNRoIpSOM7ZlF2kJZaaXBlkEfFml7p2OYikcHOfdraT
pQf5lQla0yzAIny2uPqdg0Y9i8KI4+0huQ9XMJw/u+X+jWbkXHLUqGUNWDaJXH9JxkyRWdLC+E6y
WVadw1LR8Z9ZflMO7jPAYeMip5Sf4QWPYVQNiJP01dEry1+yXzoGcMyX27jeYSkUvBSu9zGzS0ij
W9lY6t0ZqRU8mQB9rNhfeRqg3bJCPU7peFT1+ofggWUzAKPuavh1xFORHMmqwcaMqHJS+ni3Ocqi
94rzCtXgew9z8eg1IXfURkL01CbNi9x7O3EfB+I+p7k26NYtXMSvhOOWlbLiJnWY/rU4CwOa/Pum
gR3WgVA3wUFul9wNSZWay7KuJOUpsELdZ12523lFn9/g6+iBPpPksoGIwLOhnCuNWRT6gskMEAGY
c8qMZj6+S8reDo4UIJFdI79Zk3Pag4ayo4ucb2waYtTNIW6TL/Oo38iVW68S1NJdYaXTQa61XJWk
LZj/txriKwsGQO6J7CEpKVsfB8nLxkhxDGm6EIgmoo9D90lu/PpoyqXZngapqYl87iow7Ae5FPIj
9b7m+rRBoe+JoDPKtao/2sU2BLnL9fqaudPPAK+MU8ZogKfuRavyFqZteMpniM6tPn3Sl65DPttZ
bDvnOZhBAuO6t1Ohc6KE26AnZCV58f+c+N1vkCS2V5Dd9VBfW653DzWZHKSJoR+kC5Dve4fc+MUG
kDV+SuHyrhd3hVO8e2vegSo+XkGDZbwigjU5N9h359p8jN3wu9Jl6nG7wnSCN7rjQuneOhe1f8ow
sTzJb+n96jG1Z/WERmM/75ssvGsHXQHmsfRDy2ste0rqP8u8rpwRDgiTgzwJfZyeGMIwdVkeBH1E
2smEY709PksDu5ppYOr7AQm2izzBY2cNlym3mJZUx9wZMD5yF3Dlf57XLtKrH4IV9nIDuMICSNme
vTm+d/UFwGgUdr3I29C9Ld2yPEmS3coKoj9Lj2Tps3P0nWoAs5I+OYFCHyntZbO9re8e0TUp9XPl
DRevMffyJKy7YCtwVt7ahgUC6QuZsDdnFLqv2xu+PctSJtlgeQrVvj81gPTOoROdpM6Uh11abPt/
fAQlL3dNUus+kl+TH+ol+6FsfWzLCq/3tevBVo4F/tS8BnDldinwmCIF5NbbIJyXD4fuQTQNdCaq
k37Ch4J1esYFcscHW8cY1HnM5/bZYWzA/PBOJ2Ixq8WuhTqRA0oZ6u7WWrCq81g+54PbnUxzZijR
6OpBDQpiNz0CMyg8ZifhHUz5YhdpzkN9CKLy0cmqdzdezirPwfo6bXkp3B6T7VmRJsWQtpce+0F5
GGVTL921pPQE+pIZw3mSqy8HKcAzTmBWeOx6H1r9Xt4SWO2USvJd6eAaX3MLESWZt0y4Bh8h1X2z
hUsRcsG6WEmvxMGhhsQLvmFM9M9RD9wdGZOjXGPZyG2Pl+EJQrnMkaf0j3zSb7zYyE7qPN4mZolA
mdddpJPR6LVbOLsl6rmHsAjWL4DR/oKUn13lgHLnJUVP3y5sGDsafs2D94S9nLtilv3EfvHxPDvl
8kRsnYGqqc6V/bbfp7ejdugniPfbVSwzh540WT4zmZtZB9+CLiSkEngBX8ElG4zEPeRHpQlra1BO
DHRRRs06rjpmMtgCr1udJ9e5TgBzWM89Q49Eoziy9xmOYevoap1FRVpQsOama2snDJf6oTYS4yTH
l9/l29F4bfXH2cjbk2oaz3JXt1srqbzrfsbGFO3GokDpHwr5XxO0reNQ5Nsv+XVgx/S0xJGG6QMY
/6OW2Tns/DYf7hFkNy9pl1Y3wtoZoq664Vn4XYZZtt5fuRNbH7PdGD7Qf6bQM83Jqw8WBGlkMbD8
jtWCl8ClBz+gEHgsuWRyZ+SxDlRijxbwYL/AN+SfzlwabD36difXB3rp77eLsNVKSpr8/w/FWG2E
vXQv75OMFOTHSHYdi295Sa2Fc4TtBwNahBlkoKt09kXFY1GayGnXIZckcdjkVVuTrGv/BatfP5Ty
O9+NMtZ9y9zdAwu4Y0EQeww+9DJ+ZXGE0LW8JnOBHMw+mMzvaK0QTw775FI0Yagepfma9JcvaAQY
BO/wdRwnT6qM6LbNVjbNGUsOGkqRGjCxZRAmf2fbrChJyb8by66/vpxHmDj3Y4GuW0+6AZ5+slml
mvfo9RYsQv3hyg8x6xvd1dWrXGwZ1Elqu/ZbGQtBaF4HEEC2xnL2LbvtK6ntNm4V2/E+7BvlnzuE
OujD6DOl40TCDWyR5OXN44onTOOX+vXHz6VW7CJlUN8NI+UWrk/e/COAaH+VxzXSVQfQ9HIPwq5D
ckOelH9Pyt5rVwUop7m4ZXr4SAUJYIpsU7gPnBAheEjtVrHNAaVCNls7yQ7+z0Gr8+v665cneSV7
bO/MOp5ZH2Yp9fS8Y/3kn/dOUmsrSX7My07rUd+1+niCj3spGgsbrf2qzUjNSr+yjR5k338r25pI
7TrOluS2kfuxZSUl+/3nUd9NZ6S1NPxwqn8r+3DUD2cKlg4fo7m6C2H0La84Hs6sVVTzOleVF142
hFIgZ0IjYvK+hNm2zVY2Z3iCQr+jTdUaJNdG0t3Kwbem72ok6ZsBCCGW4NcnWl6W7Y3/8FJtL9D2
oknZtpvs8Z9lH3b7t8Ovr+ucL+T+IgbtNx5cHNoY1i5jYflwbZt1Jrvl38Uq/q35h7J1PrEcdj2D
HOdDm/UMQ+LdacrwW+28cC9dg8xBJbV9o6UP2bKS2gZkW+MPZR+y0s7vEQzof2o1kghJYUPk4+Vk
7Z3hrTzCa1JKJT8TymZanVXZSfeKl617B0wFbXzLK/NCI5e89PyMhQIiSlZmuWvoyA+sdt5L90D0
H0nWBmXgv+hqa6dhq8QQpHcpyhkSJuJvB7mTstm6W8nKo+DIpH9rsz0GW9mHR2g7zBg0KSELF6bX
oM7moXP0dN7L/DcBYEC4KBlfg3aITusbLxdl26zd6paXy/WfWanYXl3JBgRS/uq+Jf/hCFI2ZwnY
CS3hNdo6+3VgvdbL/dn2bPAqYfKWXS0CI8YSIXk3c9yayb6ykYHBlpXUh3bSiW5l7/641HzYZfAq
5Tgb96ACn2qoFLgGSAsi5YYGkmP5cJU44rUv0nX5WZJlF7kyZdLn2WVWnV2TOdZF7vB2R9d3/10w
891QYWsqKbn5UdET0VsbrUGu3EH0xIgjZFJ0tLKH2StZjkHNRZse5BVd45TyBIyzHjdf5UX+K6pV
q8ER62yWThoWB/M8uyZIBMMSh7Qmm7phtXK35X0rUNA/C61duegOO7OFARkd8hb5sHQtOJu6fyuc
bYsFgEhFu0auqtyXOoPKpFfFaxnDMxE+ub7c4LlFdKdd45kfLr9c1He3aJ26rldd5iySXF/ziMXJ
2TOno1xlOe22kR+wZeXCfihbZ3VS85HMubWU6u0v6WGo722s9XbYGGIVF+T+W1fE49lACPCow5gl
C/UMAdLiis8ktZbO2pnhINOz1HoeME89SfBuqoOXSMvO2nIMNamz+zKo2520mrtsvChzaR7UPgOk
NwzFrol41WXjZa65tz0AnhqYors0cU9qFFr5EckgDJeZ2R+JSoIanpxrowfNI5ws1poRjYV4njm4
F8XqXeqPrwui/VMAKeUT/Jv6gGrciCoHWSnLEDzKEpYn6hEViNiu0k+x56AsaHb3U4wWggNs4aSz
tn/2LH9+SqvmJ3zHS29q5duYm7hqpf73vGRIXuMDf+MHKkjxrHntvdn64RGtZ2XXD1hw0FrUcYZh
FzR1/aWewfQyJS8/62pq71HUAV4VIdulFostgEkoec6tCv0mVUXKKGaRqSnBcWPEWD2MSw2hJMwE
BhwFwkQ7N4VdPsxTUj1ISjZZUTjonuU5wsIE4a0iDg5lhfyQPw3fTBbPzq26SPllamVgR4ISx2EJ
AO9cn5lbXMSoXqsQPg0fI1EVBcNDmxVggrx2YD7cFO4NSA2W1zyC7S2qX1M/RU/DsoHoEj35avId
WU3lKkVlhkk3uouochUInxkWqzVO8NSghv2kshL6lCqatp/GMWAGQUVse0CrUptrmWMpiofsbhqG
7kFLOu9xXjZ1BmzP5tmCXU2LrSLUs3SvlQ6uaAOrM+aE2dw46ujC+H9OSTQ/rDnQHCj/Ojxz2/5V
ZHmPqMxE+ypsd+ieGkdHs8zDNDU5Gm+A6QtDM29sB6gzsFbtoNt60u6wgkcGAwfw0gvLuwqq3V2z
bLYsz+c5KYihDkgb2XDTSv0mn83U2Gumod3IppiCvwuLvlL2kwfL3QtTgs2IGrz2PoBR1x77b8mQ
fzVYSgcXDt2fd8uEzwwyEbRCUaES089/stz5JcwT/dvUJKAVEMR5DcYM2DU6WI+zxlqyNSXWbeXm
/Y3ex+0lTePigVugQflv1U/NqPBwZal5rxr9a41q0L0bJY+DXTVQX5X6U9yzcOQg9niUrFSwFPoZ
+fX8WI+7HuOO3bQ0j7UUU74YLNeyHyvYFDkKtFv6jMO7na38u5PO5q0cqm5M7cHxwgvkMJw6M2TR
TnxwqsP2C9og+R2Gc7Ietzbm9rHp2mOuImuz97FY7oPsBaPCmaB90TBXts1biBbNJ7jn/QOh46vk
MNptP2FaBxkqGxFrWlpImWOUH3dK3FfVRY8L10CA2tB+iFgsSQUG3R36af1dPRBWLlPUTqTCQcni
igxmApqNS6GbSntGbFPbS1YuT5aqy6fKARO2XB97HAG6VMtALz7b4+/176RJ7p/tooZztlw/BKdB
5GWThwM9z8w4mCinSFI2VTDDcN/y8rSNLRKS7wqlWmo6yB2H4RHgDAi8AJ1rYvU/0A+lU9Lrr3Ud
hJfeHgI03sPqe1mepD4ewvqU6qg2VbPiELBWXNzCiQdemyAK7rplMyTonriGf35X0fcpdjJvgW/H
RygM8W05ZngYLhtJSZnJLLuAFICiWqxFDX6D/9FQdllbb3t3I+aA/5ddUncAX6Fq54+HabsCkdvn
8aFUiQbuP/w6aS0nmYpSb+7SduFRsOxoWi0MWBQp76NlkyMwcS/ZyfdRLIz8AfK6GhNcX6pLFeXy
3dZIUjjo3fLh61hHZufYJaoSlpWHJ8akKDfOmwUUH2Upqf2wq2TlxC2qoxcHIfB1Vznbuz0y3Tx2
JQCNjxXLr5rKGLLj81zYX1PsSUEuzW56205VeuuOEYATDeXNLmOdUWW14pgUofailuFw5+r1H3mo
qS+DXagvelg/dHSwD6xNw3RBdJCvX2+g/+XUrX5rAy15czMOxWJOeZ+iZvAWVcoX+MjBo1SaZXDv
F7H9JHUghY8phLpP+dJyrN+SQTNfNT8qPmvJVZrwzcle1KaBfvkQ1ul01wdaej8uG8T99GFnJjVJ
u5l39Nmg8ZastIFoykKO7/6pJgPupS6xS5hL6Vvm1ehoa0a7l6zRN8PFwDX1UJoWivg72+r6T9hY
IV1kjfoxglD51vTYIqjw9c4Lv/INKFh5sDPfvIxYZj6V9vgKhKb7ZpU/Zrdxv1iK295kZYR0kq13
35oZIIXqWPkTIjpo6Yb978Cx229AtvTDHOMibjf+qwb4DA3bdgDvSSoO2+OMNSx84b+LoEX+Vfmh
TLccULHZfFcOXn3Er61EYc4pXjPFsm+atJvQ3O6LVx3G9Ces33dSqQBjewWB8QUmr3ovRbbfsL7g
DuVZsiNqElfNm5K9ZOvYNZ9mVukkJ0fsBvVeRetNhxF9G0wzuITCCo3bGq0YaNG1jwqbnd8TdI+7
A1g8ZD2Rlj1W/uDcSE3f+t7R1AaL5w63k9mn50EwJnrr1arfw/GJbiTrRKoNTCHqbyVrY0SED6Tu
30l2VqYfLt/8B8lNffZEf50/GTH4Hn8MLmE0KM9p1qr3kQ+NOPSxqxry6gmgzxHZif659NrPSdyq
t4AVhmddb3lVYlTlq8S9kwZSji7iqVTq7EGKZGOichTZEBjqTsdwtcA9NrODZ2keQ0d7ys3npilO
budWGBbWR2TMy1t7corbqIMst4gFl7eKyqbpKheZWXU6xF6P6LgdNY+h5mAFPlmvKISl31Sr8o7o
ZpYXycLRAVKvF2+lOSJJafRgCZZmWj/5OzT9QNXkI+7KagtQvEq/gaLOztDxnZPO2sc32zJuc1ex
Xswwc+7LxAJgsTRrJ/XPCbTklU+bds+wTsONiJS7bGYt9fdE8Brwu3+XbU0kZSntn1Wva+d/219v
AcB0dvxYj3PzMCoVcOnCRfoOVJfJl+jPXPU/m+NgvzXOiD5Qrhd3WWjYKBtXKYi4Yf7SV+6zNB2N
9K6ODO9r3eTqwa1j6z4tPQxY6hq1FHRhP0NH+qkgfnWMi70LbOhOLXmp3DH+0WkAxCzDbR49swtu
FNtJzlEaqi+oqtQ7Obwzf1VLr/nZsW4EjMiM0WGcjAsx2xLV3dJ69mw0x3ndHYQttXyXZHWBMi4a
VXclfeqdXYaH3tfjmxpx8r8q1jZSXW6l8EgAPyPjf1DnQI0PUh+Ce7yTo8WOS6FdQSesHPO6ZqVa
97RkPPFqR2vLQNOfLTOxzqo9wN3eDmE55q0NvPzGCS3lmGqFji3V4Fws8L5XvG6aO80wnZOdZNPT
hI/LoW/V5jNvowr0x3W+M3Z+RptH+d14r+6QMCQdC+v0/GK3hfkTTiJikSb9PE8fL22WOJBUgvlY
V1X9EOttfTGNariJ3NbC3dcvsSXoHPSxAKvS8cHM1Etksfze/xYH4+ckMpU/FZCW64myXEMqrrB+
TenwI1QU56tmNxlqx9r8EtpogzNECR6hULvnbBEVVxU/ve3T2DoTDkgfXahAYJwbi/gZHZntz+E3
OuDvkA+VX3qADzLoJEbYDMKTwDX/zFBG1rv+NcCao2k/9R2YZXSKm1evZU7Y9ZX2CG6jA56DwxK8
K+dAcM33L7pu4EE1OoukgZriFqd12a2kHKdmCRAJhPsuQdYF/5pPmjN4r3nqfdWmWLk3e8/jGiDf
W4dpfSPZzkB5Lnfi7qrHPcJUGuOya1cCdSsa1/scQEjfVUOo3vdV6X+O6vmbbgX6g+TmBQHu6Naj
NPU05zbSLP9JcmEfnNu0TD+Zhe5/9mfWEgureSkNx/nsn0c/c77FfCrP7ai2Z6cdgu+Ffq6H2v5e
gsjCMqeqL0MwFF+xudv3VuR+Yh55h8lD8VD7CuL5AeSNrg+13Vq2VEQFK8446y5MlvGM2NHES4Tw
mhEZf4rdoYWYWugE3eetQWPUxqGyO+s0YCn40C0bHozp0OCNfJCsVLBgWzw0M25bWFbfAnbizEFX
gW7AcHRH7K54MJaNjRTvrasY97lTzZ+IAnztymj6PkUL0KOFz4EOFJJ7qf41nofp+1hH1n5cyqOl
/H+3d5Fc2tr7rs9xgKftm8BF8O3v42/l/3X8/91ezqtXA8xtzzyauRXvBybsz+Uw1c+6Y+pneylD
LqN+loqcye9aJk0Qimyey6Xsw758OZGzUrxzrPNNlI21sC29qlFPPBnZX2Uq9tFebp62ZlI5xp63
q2v4BkH5qGStBWESzteo1UNwdHjXDz06Nods1IpH2Ywm96vo3/Sd1lRHPUzUu6CCiEcnJRkU2tW7
dtlI1jYUSPdrPqsOPdM1tB7/rpXyLSt7SBnadrd5BKBtK1qPtOVTOr15dB9LLtePHvsPFMm8bwl8
Jh6qMr96PlxSfXQ+TXbv/TAQoCNa6A2PlutiOJqgt1KkasTqK2xiiMfXplROhu7NX1BkGM4dRxXB
0zdoWVc5R5gB5+ur1rrHCdt78DuNha7l2JhXPOpctc/gRixcBwzjpDfteKPXIZrd/zjsrOY6VlhA
zmXyJRWy6dHqPrqArGCi987VTM0ScZ3Wf86cRHlGILo76BcPG7FkntF0MdCOQYTcMXcMQeDFxGN9
VqqsPzP5Qxbf+F2Z7XckRoYvUYwTfNK1/WPU9NpFjdvs6o+p+RAGOp4YSjm/pWH6G9Bh9pudQ+zg
bxTTRB0L699n/GTOxtgFD1XRNM/FsjFUhodhgVzi0sDQFypSA2TDassHLYUXj2Syehy8onuQ9tIM
g6cjppETBmiI0ySLJzuQebxk++Q5QKzjiC9l+oToEAYRFsZoRqeOJ3zQ6gcr6JJzBbXmPskgVRij
Od85Lshi2PH2rZMN0bVAyvjWMyPrStijuPGmebjJqnG8KmpU3mZGgbGP30d3SeMj8TQ47l1STni9
1gRJoi7xT3HbqjgwqPXJ9YoRoiuiywhA9U+sT5THNHa6Zx+1J3SDwQ7S44AGqvr+Ze6w+sHceXyN
LOSRO3PXdyFBqaBQPzesQe/DUTXeRtdFyxvd0y94z/S7KprGex8fKiSo8/RQTWGEEhb6cXybIHz4
6fxH0rhHHz+yr6xeN+jaRAvXfo5ewJL+jmx1/kNJjD8I/EIvtwIC5YGrn7KWj7M/mOd+OYIb498B
DqzE4mFkQmVPiHQCMfmjAJeod+YPD6wBU8BsuEUbdXyqMVJf1PhnRNfqe8+aOqSQeQOYGZWXrNEQ
kkG8b3yIUWthUD5eclOJXn3Fcx4cDTatGMGHZg/lzvKHS58O01fTZu6kacGrW/CmaFNeIBugjl8j
AIDHoBz6i+ylx8m1NgbtJne04UAssbiBERQzVV2QwZaHIYff7tYic0IQUZpI6l2hvdRI4cearfmY
iT4hJ9iOI2VV5cJDYwFvn+EY+GCVLVaOrdK9dRhY3oy+miFfwSXJ0NsmbjnA9FiyKNp5x6kt8Llc
sro5QVoyreIqWT+ttR3sxHiHyQMkOdthUrBs9DzE76k0p/J29JIKBwtSstnaSErKcBqndaMDURpy
0Fj/h/1mBKNKCOr/69iSfXdqBx+BKyOh3buybRc5/xiV802Wfm2mMHylz/V3RexYV92HW9Hnxovq
Of7ZGEJlP+fcZscr4ie7Ki6Sk51Mw3tpu8y7tyzlgnTR/OB1DZTCNm+/9KNT7YzBCX60gfIKocj7
ZWraKXfpDtAB3wdarkc0QJS3y+LfBDMeUQeJ/6iiOuaz07RfF7v7fWJ15T1x7lsVEfd7iALVfa5V
4Qk503mXmGp1v1VILQOsv9qZWPIUrbNXuzcgMjg3L0eQXaThlu3t0dk5Q82a5T8n+XBoZUzgC+n+
WwpGFcHM5STbASSbDuqFxa/45uAOinPXjQEGRFiH4vii9CEUEt15MlFyfErtpffVChAGZuiuZTB9
sVRK3YtDqODeUTEuiVWk/tfsUoZT93AfLRspA4KpHfFFYxVkqd0qpJ2UVbWancwBVwDJtraRHyNk
YQ5dPBHer+o/IogLXqHW37Rggv7Wl9ObUzJpr6fGf8nnvD8AFeuf9S5GDdMZs0fXQFQlRsTtfrL6
4VKAqkXBMQKzj23V1Uo9NEGWXnxw1OghT9XqlDHXfVLR2iViQPQ6tWqFwHqRfebXhXti3u6XxEYB
xZpN8zueol/9JrV/lpZ/oxLIDFDCgdeU1AlD6c9F2drI9xFkYEGj+z1O3p2f58VPo4l/KCZRanpL
APSghiyrxw3LRGrBQtIzm7Phs18PDZrmTCCkdnTC8jbMoAJKbY6F553fz81OauM0zPC8RFNOaqfW
Th9qxfyeLEdixSN/TOvqRepi0yXmhNASY/LosWxV5SHGSYh0YM3Ro6Rko2bBt1lXq+tWJCncUMND
jI/PutdWqzqZc45ZiNpJmdOEyE26DbxTxEH3W7vtPOqQ3TdmYd/4s07bOcaVCibSy5h4JUtEPosn
Wqrdem6n3arwqOCsR9o5nZGKkQrZjC6qQXtlaVMrylSdtn00X/lZziXKdv8c5l0Ty4nhkMnBt6P1
2HTse2cqD+txpdpPY07xruVsK8oeOyzzYNgeRLDl8MpQQxGEwfpuR6lYTyk/MMxU/+SZ5ttaZsgv
2E4+eQmPoO906rUJ28O//qet9V/H1X5lAboN629YroKk3v3Y5cetv0lq1pN2ZfYYI+wKVfxsta56
WyzNpIFv1oR5JCk1spnk8kvSdDukG4Y/PFaE7pVuODHawE5tbO6bJKr2NQYWQQTVLGjyH1bRTGjo
gWns1asd+vPZ8bo/geVOhxRhRTX62esJ1pGmjR+Fhz6YN3TXMG1/1ZnvnRgz3bpImEaVHh00e1qk
bL2ftoJFdtztlJqOHKFZEzl81yPG2OBu5dbJG/PMCyS8z2bTe7ue1w5dj+m19ivAxd1nLRg5GDQ/
FLGTh15t7pwY/mUF6omAzjElulWY+o+wGO4UVj2nAkvECQmGclnwKxQWHRL4vhd4xExTveQ2UrTn
uk2UJzVmylviZ/RU+bcmYxHs5ZaiYeyhSaXJ/VqmYeKym4shu257BUTyDlmN5BK+qcqTVMBB+9HO
MK6qtofKOb801UuTmsPTwECodWq00HOm5MMMZATxspgfEnxWSkxWcMjB9qDqHJQd2nE3QjU1PfCG
VvrQayMOYMtmSv3neoDHnxW3TjBYoP7ZFESL93DMxpNeoDUmZTkKDOcZlzUCpn+XdTMDCSRN9XOF
i17hWv5jtmyQo/BKp3pqbeSa0hZdnJExzNO8bKLUKC/u5Ew7ydKDGE8xahQQhpq16H/YOo8lV5Vo
234REZjEdQXyKrfLV4eoXQbvE0j4+jvQvvHObbyOQqXyCJKVa8055n+v9454TW1pna4veVprwiVT
C3Ghfb29vnZ9sMzIZEwEs/H6Jf/nExDzrLn/94uvL9tmzXx3rqvj9RdfX4uSaeP40grl3DGxXv/I
6yfTXK/OtgOAcH3Jpq1+67paOMVJ9lA32xpD8L00jPSBmfmvStvoOBnWDSDy4qIIq7q/PngLrH+w
Vvbuv9eKeawIcYPMn+tapmFpjCwyr4dTbuf2Pc1++9/3DqmzXeqI9KNE9kFVeWzaooKMocVuvP2/
j0lIanddXYgAnS+fTxrbPK/Fc9Z7d4tPdTAuLbOidhD3vp9rd3Z6jtcPrDT73wdld+8DXcvTLIp1
W4jfh/Q/hBn/fZ3KoRwVC0vv9Qe5eu2QXZHeE3g33Db1HP47o5YmjdEayw1U5P6u7sr4QdAkezCz
+rGJYnW+ftn1gZLM3BAL1ByuH16/1oCyHtotyvHrd11fw1FRYEnIb9jDqcDXY/++qCz/Hi73crKs
4SOOOigh6+umW44kSWWbKPNw/l+/DALmkcl9cnP9Ciq/ez01rHO6cP7VcyoPWuw795hF3XsSxNqt
kXhkGajFvb9+wpDAPfWG4cz1w+snAKaI27agYCR5Q4Mcm0hGyZYVjCnrbz7al/++NqF3SphZ7+4L
s8123oxiApxl8tDghgiJZ8m3lgsZLXBlG+0s34IcDr/lAdRz+iBkjzfUyukfKPqhnlUQKrRmmVwf
qF0W0rJI8zQXRbXRxMThaYSFRCupLwI8/L/P1g/h671Wkiw/sjV89HdrtEpEOPTp+oy45pL59Umu
LqFhlTBen10fpqtQcn1gU4tw8voi6Nph75tMvFUG8KWen5J/wqtV561TdndvurnQZpHsYlfjw38P
1MhYHa4fl1fXwyjKV7Eaj4bVSdOtfwLZRDiPnKv/yG4Bu0GDpCkAd/d0fTBbqRYCjrqVv/H/npqF
/5XmJgyMvgL7eP30OC44RK9PM7AzIP/zjDEH4HyGdlD2/h0xbyaCJIczknkOI8TrUfz3aWAv57Ur
s4d9QtwBDjPsC2KrzZaGxW74mQfxHUGLKOp2r4j/Cm3jMSbX8VQP45vLYT2nxIHtpCE+kln4W7Wq
anN+TO2fWXHK7fX//e9oX59d3wFmWMlWxBwrjZS0sz6YYZfH4iAJajs5Vt0cHTYJeZt1G00f9pNw
ngv+a9tWOPQxdei8w5wCRkdN7gGkXzQ7zDpMzKsprVoV1+76Zl2flUAbti1YEO67o3HqIVvErcOg
y2og8eWFuvyfA4NFmePm+D0IRdcINK2M6PfTcGsT+0uUiba17Es9derUJ87078ESqTpF5nrkyvmj
NMz2hOW3PflVC3T8+rTy/NHYXp9eo1evz64PuRu1qJ18aBirdr5e41gaq8WgQ9Hx/z2xGt+tjmkJ
CGD1iK7/5vXh+g//9+FQWpBlDHIzo9XDtKwaxevhqK+e0+tTudDwqkp3Dv97Z67n6X8fXp/5xkS8
FQZeFu8aTiAP1ir7++/BHkSyH4R9zlft/fU8uD6k64cTI47dkvaX60tNZBPuEHtUI9dYg/GaaOBo
I+/vWNd/CqPvSB+1Kjxgq2vs31N3MKdjDuQLkzzHdOVDtIIYg+vD9cMshUJspNpvR0k5nQmGlJul
d0dSUbRMnV2vDi1iumSt5k1cEq2bkE8d6l7LLsbUoz29n2+/UE9Gs4J1qUfIja0JnMNKPzM635rl
iG80vynrNtnAKGNQujTJxUELcxNHQ8C8vd9Mc3lbGtwiKr+1Qx/K6llvZcCS0TBCp7PYtMMR3MC6
tV30B9z35mGZSBByPDJp3VfZyWonGMKgYh9Gslj6eJdKgihJAtfGkvkIMsGQGy6LRnYnTMMJZmPW
tpEmiYUZzR3sf/B0y7MlimPVNPTviCRKe/HeTi2ZhXOxA7+Ubm2MfrUcLknc6RtujjiTk7oOewwZ
yXAB/IqeJGOkq+mMXuOMpgpeqgAoW7qb2jUjWlqocGlRMJwOlsacyDf2+rABUdF79BpH9du7HBhv
9IlK4fuX0b/Ec54FKQFbUZXpcE2JKE0N2tWjDvjWIv98JjSzHX+zCEe2jpIqUIvt7SNYN1ojD9JM
OAhw6FLhcKRFgle8nwS6mOnF99bWJUGQ1GP9t8ute11bDAN2jOscq3xvaTNGYA29/zBpeyqKJWD+
+EHxnGy9Gf9+ozk5bCJkOt5C7Snw5njg0ZBv8o/HlT8fcu9BgUA6MPHUL4hpSc/wSGDQK97oBpcu
nvkhBhjsxZ5O1tYgYE7hekq0XxmRLdOpm/UMMjNH3hTJ8mPzyaDquVG2bLI1N7qtzeGrLaEjmVyi
gTGNhDXNE/PGxCUxR89ESEP0Uuc9CbgOPjEc3GFBO8ESmMKXXC8CR65IEVjLG2XK14j7RQjldUMu
M/mgJSMcj9/ltH4KE2IZA1Q5M0Qv+2ZotV0Z99HDDHF9ab2/TUGqXqzHn/Oo7aTHRnAyxnAtAEfH
Ss5o5Xa2n3xrcFg3tSKb2FDLm9/SsKABaWg/LhGJcI2s9GgZdPL8TH+AuOAF1lyEUTI+zYa3IwgX
+UiCFEsTOtNWdkha/pW3xrBbWjWEc1I0O817SbSq2thZGW27oqI/M1Y729Hqy5LwAydJZzA1jLtY
ZRI05Xwc9E92/kngz+64HbrHPieqtSOvi37+1vGbd0OO4FkAJHkWocdyfEGRawE7ypKAFM9yQzVo
BAv81Y1PYOpGzqrcZG5ysIWmb0aQXU4mXgCJtQKRJJivgvqo1cMqI33FgxiqG8PBsGKbz82vsT9+
RnHbAXWqv7PlbTFz4GtF8oU4twx785kIxecRvSRTF2ip09kHmbrONqQavJBem5oHl5YZImAnMn9p
34Awcd6zyb6tFUP7wr8Iky8rjenG0qn+WdOz7UjqsGz6S7QMBMhW8554Xod02So5zH9JzqZf/ZRX
w4cxECivy/leZFT+w7LiemsagUSjM+gTrNAVkMkBzTBgw5hzIujqASBY9jlykDZdQyiwZmnHRlFk
JcJoA7nn2Oth4dLwJ1LgbDW7rrSjB7IN5ZbRThao1n12VBla1cBCoIGhLYo3Mu6L0PAZePedTDd9
X76iF8XkKNlDqzwlLwn1ptMRJLzmxKKMVtteK16A+T+ATvM2/evoQKBr0xzf/XT0UvO71vLvMjW/
+tYiLLCDzK+zh6LDva+mYd55JcOC1EDL7hXoiJI5fjPogqoS2N8014961t62a6OqmtdB7I/Vu0Qv
TPzBCVLZfhQbuHfdVmnOandu7sYk26S1Q7dkFeq2sTrWBjeFEo2QA7wP1gurphMHmXHsyvTORYix
aYr6tszr39Jyj23rfPYpGy8l7hOvKEOhFweEKvSDIkleyxThq/emkyTNLAZVHbYo0LeDlUHkmcY8
dDTS6E1NzhvNrlQYWdqXB9koiUaE6Km1FYRKmdJ19rPqnoh5Ywxdij1dgL290MlMqudK6TtBqvfO
Sxz0w2hWUpvTTKvffL3OTmMQJ97KEPszWgm08eJlXmQRwp8BF7581cp5Nev5YXQCs3TanROrmwU0
Z+5AnuvJnzQc56YGY+3VPZzB2mSiJvpjHkXItJ39lGqhl5J1/z6nzYcfF09OM1yUg6ZRn14SWRx6
NDi54pzIZL8DyQaaZrwkgAMRtAFG6wo7zBt24FoXWh3XJ1R5uzi0fT3RxJ1hxsGHBhpAdkVsf8xS
fZBNXW7cQnvuPUA2MjXf+zL/msDpWa16x1/2g2wXXay1X8b0OIjyacZGHhR6/acZgJencJjGHEU1
x+NRECK2rxkDoPmz6B31y54BJDC1/hgPwwOZRmQIevTHJ+n+9KIHTcEdloxtot4rAfIXgPJGExOR
l3oFtqm4mLJ6yEHzbIxlsrfC9/fK8Y/vZQ+gD9rQsVa2hLefI5afkUck5GiSxn4mFKO+xTeMhM8F
m25yRTYRnR26wtL+0kt5yfXpbeCPYuv3miLCgPRZvPiddmble0Rc1myGweXQx7cGyfS1be5lNh1U
He36Qz9Vu57DwiLBzp/Zodow20up/ydQwG5zm9KlOkjy1PSeYDHlX/Ia1udg5cxTqt2UcvVOXvRT
FEQo5+jTKtW9OoO8mL68H7wiIM/hoZHxh12yb8RCRnTDVLy7eOrhk9ZjwGiGlAdB9OfCucFEAGx8
RdnQGRMVjdp6lo7AeNgL9hlHn91yXd4SPdpRB6Q6vSoul+HVkTSVl8JTGzg8d0Wm+k3rQgTUBYIj
q4yfaqf4aaTqNqUsprD1BxIjMR12iX4cdf+Pa1FEzgnk7Coez1ZPld0M0ccgue6Wwdw5wLzdfryx
6N5BTslDEHeOVjANbSNQominQO6+wiBE6BTTQrPoHXajxUF2OYxEniws6EYZDqbrY/j3vM2YTWVY
PvYljKgx1/SdacFs6Lv0DwHwMoJtzw2OSvLB/9bVMFwMQGTsxuyDF8knTcxgN/3hQ0hI47OWonsZ
Prre38UjSNE+JaPYz/2woEXQMeAoEMaHla5x8VCEtSIL2piOwKDrJR3r/FAuo3ckZPLVTYH3cAcf
xubbkNTG88TlWcPXydKL0GoS5iYYihmnS5v+MVh+QtxJqJrI71nS9hKn9S8ho8lGGANjJes56j2C
Sqq/BuQ6b+lwSRgkgkWpRz5ndTPE7dmhWIxldTv6DA3JFwF1dYOB6IVa+8VjaBHY8ZoVYaqv2WYH
kHujuvV8bjXOHObesCYMcjd3CJDKejiq7WtutlwdU+B0i35nj6WiGC/yjfCowZwC3Uac/o70s+XZ
rldClq3gvanp2a6nrWHaisKK0IzUhe3gDPfapJpjquX3VkxBTiZtZdrV3qIz1bbLREGbjHtM2lbv
lCENoWcnif/Ct4KdmqPZS4yWK4CTRvul6feZ1vkxcixFMrBkWnlbNmDMQNyLTYHa9rDYcRf2EDH9
KQuyxb7pBh9t6vBjayeili8pwawVTWiAj2jv8maLlfE+G4XY6VX7DmThNFQLxOd6RTR/tILgauUb
mPXr5LkRLpUQGiiPJsGm1WPqzjoFM4kEvfL2iJZsoiHdKcgczD3OjCvE/swGEJDjNJPZ7pg7Yc1P
pu5c2owrMOEI54JQCaaSP7YbjWEhIQ6X28Rw9qmjPhZ1QjnzXKBI3ZAL0m5Lg+NElPgtTgxkIwv7
dQevkpzXFrz9qkHmW7VtAfSQN7M/a8bOIfBo49vao6jFbgRwuy5S9QYOKlaoGQH1fqXLkf6Rs7Bp
1hl04PuYWH9NR5t3kTkCS8ZCCtGQ7WlRgLejIrR9zv5awztAYUJsYoJ/hRpfpgmMpNz6tRxZbRxF
u9+GmsS6SQvRBi9o6g+pp5tQ5dwwJ+V0o/mcJa5tftJw+SFDuTmPOVNrk8H9TFRRbhp/APaVIVIZ
DJSWEep5ba/fsE3pEYemyWDfy/fChktrKHVwjdGjDsiaANRcDz1FvmVGC45anrWUs63uxKYvmues
qLAjOSfAmOFSUz9P0ifVlybFximS/UTiONTO5dZBwt6I79nwv5pyyUKEbA2n6fDgVtO7209fkEQP
yzwHjml81Cq1oSVPIHoxX0Sqs+GTTFXAHERvxOOYuw9D72HLyMqb0RsYoLQ6g2z/PbMlifal9RTJ
P4PQQXXDECVBjMQd3Y1ClVQ3hS0uwnC4dGNJnhNzjE537xp2HWNdTWGS6vcEjjybI6mY/lDt4mT+
k0T2iBbQfWCgQoBLFsFsXt48/4/naIhEzJXFV0oVSJlRYFNggq+Lw8yswxmKLTHnm7EbmDcke62p
bqriGWyez7AzOnBOBl2TWFuVGezERoMvNdNqq5mOFXinPgbYSdMP7QLZ4P6A5qRyt1Orv2lFwahl
MPeRgrmnIsLwCjBorTsE8Si/khbpvW0dqS/6qqDAmNyNTVXJ7mu60/MjlbQNdbggpSr1A6MeHX4N
eQiFrwUR2tyqtYzA87Lv2U3eEuaU8zyUgTbCBsx8cz6682st0mIbmftCMJCu8KHiQY23DjkwtRje
8ipeO9Ts/KOMd813uoAbArOSzqDTSl6dts8wkc5O/qwUd2+bVO9dM1FyjI5kTNgzHk4IifZdH4by
dxORkZEnza2Mk51FkMjOn9W5yc2/hYZhN8kgv6+8oVZ+oUh6ZiBe7zQ0KpuWK37ray57Q59LaZr6
22re+VCA55l2O3quNozyGDpbjS2wxYlQMNXKerx/RUQvJE2/66i46K4G1DxrSBaKbEZPaX9IAGxs
EC25m642vycL7FTxbDhuReKW8eEa2sFdFP0THzWP1XzXNahTeN3f8GY+qainXWsmtwvIYci+eR6Q
BguFYLnrEiJc7xV3Uy5FDIfVJ5IYpN/jL/mWt5FPxHLKGmUQdF6O7otvqPPcASOBM0eWvNXdjZ34
rHizQKI8pLlv7rU1cjlp5kth61Df02rYpSn7NJ3av2mmF65RZCCI6tfl0Nl28bzn+5iCDzHg2+RI
rNBzbphaSALW/gUjabSZ2gj10LevXlvPeqW3/eSWA9UmwlR7QXFGdDXWiXOR+2xTWaIii4KXaxOR
Lb3etkNe86475kdroKUq0UzQsP1Tc/A21WQ9aEVOy1BYbyNzSyOexpD0n5Wn4seXxBZP8eIcjIIC
XcSE8rE6UQFA2mMP65mwW9vBQmgMSZiG1b2fxA/NDwtvxORnwlmpkvGhEOzUnA4/TTYRiyL0t6Qj
qGE2a/KgpicApMUODdd95o4XxgoY/bTiVhSxDNkEXqaV3Dpbj8ZnXHmf7tC/9DonZm6/kH3xaDpV
KGJyCokAhgJOkOx86juuFmxdKMQPvaW/DdL+q7kjfWWUbr1Fdl2m04zJuP+7S2rhmBiP7XCbt3DA
WQCQwa3wZuM9WjevnhZfFkiFILUvueksNO76r6ZVu9bVXgoiiTduYk3BVFN46zZqhoizhSpmqGof
q7jQN7YoTnUk/1YCC0UyLEApkT91w6NbiLNVOn1gagM1VYX8XgdQrTJNC8Wazzv4xhYrOFH0Wf2V
lMkBcMWpS5OdntvfidfRp+qYApKkSpRiujfn5jZ3CBTt2uLYjESmDnqzRRX+mRs9clGThG473WY5
g+dMon+LKsDB9pY/4Twkd25aIRKeLpVmwHdyjGSD6TGarD+RxEIRRb9LpT2ZRAkpp06etPwDZmJl
L2agxTpqrMm8nWGPhZY0vtxBHk0/fawnJus4AL9ltB7spPiYjfE1r/BVk7YA/armf06n2zmfbuoM
eV4Uf1JCfBKsmmzcetzZzfwxNKsvT+dGrpU+isClhj1uorajNl87lWrPFC8JrZnWrJ6aBMCbdBOS
D98mkSLvq0tZEKdU239KbxJM0LX3JZ4uegtC2q9uTJZw4Xp7WddeUE5A7iq5Taf0LS06Efy2dvNl
W8XfqGnQWpr1QwmtUboli4vTkbZkS/B456WathH58aic8GobzRmf0aOpjYjTcf7isjjME1jChGzQ
LNNp6g3VyNmI5nwRVqgzU4XBFeMFqaZAD+SiMpIS03y3xO4ZB+WnI9qPYlnuRjhfjNWcG66QVyeH
1qYNoV/VaDC9eG92WeBOA4JjjbSobLnFvHSCWrvsW9va2uANuP8Y5FEWgWdydY2LPh7IdICijwxc
eQOQdf6pxvL/KJfmjUs/ZWNR0XEWVzdW8TKIPCRA9b5L5FsyMgJfT8FlJmIKYYm+ix1OFPwTt0sR
7emIv0WuvKVzexcBymeXgA+taI0tKUTnQpSPMjHfS+UINnoJZS1+Ks+H8iQkN8YqfbxKBWKdpgzN
4+bAbuyRUO23RmZf7H6fcIHKI9h8MpWXKMT38mY3l66J3ikP0GMklCgRjfqLxiCnMwhbGWY733ql
eUBlRFsvmy1KhjYmH1K71G6j3bLXfFUlvd1lcHfkZVdhbTsTe3rl78oFFM0iivxQdTdVrTEg4Ads
vVz7Yt+7mfFCiDTyDmrR8E2WICsJyYqVF5/GdGLTCDmB2b4WNJlNbPFs7+e+NE5awQSrxYnAJMJl
o+YlOvYMYz/PfnvEHpduupkMJmVY5R9t7oHGu3m/v3747zUw9BnXZV9EoYuFAxB/Y3KvkoSNu2VN
lsGa/qTePJEC4ybAwnHVHLT+fKxdLOmYnD4c+siGQH/qWoN24P/ZLQaF6iAiOn1A7NnavCxF1+9H
KvRu4h42djQgU/lIvvDnIIvV2cXdZ9GmozBGf+9Gvy6ZncFcGJ/oyLjX9MjdMl3E5BwX79oAULW2
KO2dyfiJKo+Lhgq7jKK/ViaGgBaRF4INEL4FxFmv+J8cliWvPaXTWrIl2jlx0fBF7lfim19jj3x7
ZhGOhugIiRlAOh0r6Zuvfg702941s3bTrr8uXScwloN8aoJ873sv8PPAHlYkSyxVMM7ZZdGdP2Vz
12Ri3GTF9FjFTJ8Lzzt2jaCl6d7lJm5y1/vulA3EP27vZ7t4yNbRga+VtA1VdxZ6PAV9Z3FF+KTA
4yo7kY9RhW3cKmb4MqS4nrisrWM1CgJ1bHZvBytOBLAJlB26A5HAcBuYqLnlQmiMu21mN3ddNr6p
cg1aVNm4j6zyd0qX/kZC2ohpb+s2O2Ur9rnBzhbzAcva+on+ls7ujR//mr3FTLYjD81jw9mkXsXy
mD2W00tkpdCFPPZoSWzFGyzWGyVhOahaBZ6fsXd27WnDTHWfpbrxmvus1rBj2d3SYlEl+VBGehYD
3RdnFLfssZ8cvXztS6/Yap1IEVrEbzBGsLB75h43kx4g9GAZXEWHLrFDdA5pUg3B2vbcjiZmdZP3
2FynrYtGMKSd53uCTPku82wxC9vpnvO54OQvJ1qV0chwBYQKFncm7pNU7OE0cpe8qvCC3HEMHE3j
k1EABNQtkC9j3SCromFlN9951sJ+qaZDMdNnNgrbP5riKEs5bOaYwVS/0Hxy3fxzoMnH3abWNhWi
h76ok2OcjWsBbb7bWFw2dCtjcCequ9fLksGKaf+t19FT9NHSYQmMXKN2lZeeniUy2e4UYw0cKEYe
Ioezsqppdg46vpPxdsRfF6BRabZ+ZUNJnxl7OGtizdDS8UuXYWJexgkDGSHfdwmUCsq7jery4aEl
Mz3siTdagfxn+vI3sd0GxUDfRkHUMCbamtRSzTEbW4gf3BGSVkRBO6T6jZz0XUlNuZldnNPpQmK5
0O/8Rlh7oQ/tDkLkcWkzd+Pk1TYxCWxZYm4OcSz680S/PfcQuGe5enEqRKa6fGZqxvtfLUh/6MhG
aZ+dipq2OvtWOLWZQ/TKuIPFAEWirdKLdJmfth1N+8ZSGqZYeJCFX24XaXEznvo3ED3byl7rzxpr
3DIe7ZyVtEjrl8pZrINr1qiZRT2fRL/OhDrkNMRvoOFz8466tiBPHO/GViScFtokMGD3NAK50Nhm
OfZLWXRl4BpVFIBcqdBy4nptsoDItgoA1HpJ3hWKX5HPXMJW0dmBEGLNU2gvtshepcOxjQzpHLI0
R8DEZY/N56Vz+I9bm1+Jn4hOTOywrDGScbzx1fZthMV5eQH1qc5x/aDTQuGMqjYR78o2yXtw333H
do/fbTTzjqCRkakzVZbLrGfreE0dZPF4EGzciRcuiVgdRLVnWGzBiNn5402dEN6CV/ZTd4T8U5rR
dszmV2vCdTm643Mf4fVEBtTtK4JoWKLlnUoXvkj7FaQE0daJ/zaWM4SuN5xiZqg0Dn0TMEo80zZ3
mm/4zRyiObsf9UEjfNrDATN6xG5UGBPaBj2tSYfOJGxkIGGz4ky2I3BrXEi4/psbMUuWG1WZR0Al
9UJZYXPOicb4VrH9qZu/o1q+Qc8QbgEo3G7vl97RIeNE9KGjT+BbfLcwnZ1e4KBgZAi9psdkQt9D
m8bbiRmzQ4pPlozbPtHe/U5428HoCFxL8/qGyZ+7LRaPdDzBTIexV6AbVDrsczD3UrGyr90D9hEB
TIw85LZ9zKxoPjmRzmyDrY+okOS4ca12Gix4dMiPUiv0Xefdw7igMNTnl1EZh6XX6Qqr7lmOTESc
SQZmXPWBmnyDQrFY+Ovjm6SX74XDiMz6Ncf03mO3zyaYu+I4KqRGbAcGxQA68TVq9kOHb/wuJo9E
qwmzJtwpnHrtu6vHdysm16uIbvIBbaUYviePhn6T0YJHXfkkaQqQ9+bD/a0cmh/W8xixPcygN2wx
6Hxqq3stceezcokuKLPsQRMN9Hx75pRbmnpTI0UJjZE9n7sy8fum+tGt6a8cdSoWZzoYrD37Fbo9
1cVftBukV0I/Zd7Lzth0uz/8RxlnVZLRfrGLfQICF7FhmGvZodQJdO4i677t/exU95zbVhvGHOTN
3PjIAxmCG61vbxM5TbeNt7VQz4aeEqRtDJ/zXN9xh82ogq2NaLDPdXWFDqTZzdlq2JXsOwhtQyC/
NN8ZJiu2CtmjqftRkLS0XpPaTnlG46SI6+GucnDmal/02qcPLT4wfdVBO4nbsWfMtqjqy3VXNotg
a9T1COtG3hVDX/axv/R36fpg030rUdKeri85RUuUEZ2HJnf4b/s1giZShxL5I5pck7WUYHVP86H4
d+McNi3rcNQYT9mQZpwH+msPXiI0TNMNYuvgOY4disV/jdNE4HKjp1335bTtIjYy5YQPItt0qm6P
reqfRrdZ9mZmpduxK24VkjFmx0znrK5o91w8BBt7Qw5HWDGrZRJHCccai0sfTAXd4a3V9cPt2Hh/
iooDWi3FpmyM7lb6siHDe+dx0/camCyS8QbUsbsummny02aUifo7DQYUcZexfDYYL5aDsrDpP5oW
kguOLkqhcut37l3JRCxsFtEHFK3bCOvgyIgVZs4atDH9ZN0cRs4oiS885d2gdoC/US5Gt/4S38QO
exW2ZbvcbJJg0nL6McZ0MsgfoMhRPyy5wKNc796wuod2yGnDOPFLMTP/FNyXYgjSnTb/KvKDs8gy
blPbGkNZlfFOK0hGaA3v17XRaJbyRckx2ggwyIE764Hbz6zP1vItlHfoLGKys1/X4QRdyuKrVXhr
dVdS+2mEGFVzfJ6s5rnLEVNITi6zf8LHcfY7FD5xlGyjtIPiMZgb1xdfq+OEQhw6Se+bVhCZ7sVE
eV0wf9mOsXP0kfycMCo+G2vMeNxoTNtrDoArvvsCsyU+oprm605FHlCbrCAvmTm16ZJRBAvk5NTz
3WgxPbBF9J7co0BhVQmiadkOJtL9sbuZh7zYI8s4zmN0R1wI1hd6EbmhkOq4/Mx4nl/Lyv7pFnUj
xHBHlQq2ODnnEV/B2akhCOp3uRg4u9fqjDnKnZMlgnK2L+mcWIfWlkdDkYNeqkdtXoybAS2QiQ54
V6eHsqPElb71Y+bWsKmc/lWr5UKfK+dmwHEzcWa2iJ46LzlLZmn03D5NIeXFICw2S7x5p0nph/1S
B75IOFvShwIyQxCz1tfdHqzSEc0kt/JcN/H3Nx+FQ5xYpCwSp7Wf2B4+c5H/lV2ycPab+6nlfREp
4YXkre+cpf+ILZqQWbba6TMmaBYZT2btxYEAUUaHgYmtzWEeu3GH8IkV9pTJ7Jn3/4/7t2s6P4zp
F9Cmpenf+/pGm9hW2fGP6tWf3nR/mkK+enP/yBQiCsxMg5PvEpzlQ5RqI7YDwljVO8xRNVKDHYEk
m8gDbzOUS8uWX2fq7EbWGVDaXyOavKCt0Imt06xKYs9np1aExO4cR+UAfzjN1rx3uYKquN6XLNyR
o71ZQ/oL3Kyi89yqfa0ja8P+nnQ/ldu/kjNFN7qq71qxMyLunKzp0JX9QylG6MfVXzP30Kar7eCl
SOp00ZDLgO+0WeNntBmBXWR8u+YPA01vmyz+jUKSFlYGaASk12mro+n1k5OyF2OTpclNU2ukVlrl
xcGtlldtuZezrW+RzdlUF1MwVM7emFQMbaxpiWBp/5j8YAhrXP65OHVsSmMcnaQ7Jhiv/Vaywu/n
JvtJ6naFTsmjVWn836RyCocuDuUtm7A1A22eXowl8c90NgLVkz3u2amxVW71lDTdvTUQBAGmmj8j
DacSratHtxy/t33j5GyFWsblQTrrBFdZ+QWm3gPyb6B/qmFipRhiKMKdUE7tW6k126m5k4tunKty
3E2VFodtTlHW9Ie6Mqhb6QmnVcq7p6qtlyw3ackCFCVttdUbeYo9gttjndgFFEeGr/Vbv9CwK49v
heq23dhTAsj4fwg7jyW3lW1Nv8qNM25EwyXMjb49oGfRlpc0QcjCe4+n7w9Z2qJU+/Q+EwiZuZBk
USSQudZvrorGor/P8m8+Bb0ywozS9ZVwpYz6Z6spL6ba7FI3GdeNxno3aWKLfJABWShBkcXrr41v
fCnMg29w18Qn0KYc9sMF45CbApp7537HI+UzyS+zdF6ooGwHbODgtBwMNqWBzzJi8PULhJVL0KuX
sG9Be2j7wk/SjUZ6wEqt66C7M5SH5WhRYqQ4gnUtKv21HsInEJYsR9GhEk0HUSOzztlkPHpG9GBy
T9k4druNq2nrFtqdx5McsuiyzSmQYU25jiKykTh2RmG10MvBWAGjpOX4LHYKcDF1StYcLneYB9ux
0zZ207AqIdno4lmwKJTkaA7VNy/qvsU1tYpoWmjlQ1K2LT8aKH9e/kEPrG/hIL63XY5ev74y1KTY
In5PvWxEWKFk124FX0jJUrAvsorkmXIx8ukpEPZLZA87VTf2ZcBSVWn0I/I70D1MMDotD0RRO+3i
+EMzlXWpFjwwkIboXHMjSp6wav+lypANjL+YhokPW7wnqXtv2WTikiZ/nTx3VY2TuQ0a7dnFh7Us
3Y9BOyPiw+Co9AApANrhApEOR5Hie5rrJLhT51lFxa318guCRx3Iq+6x7MjFND5k2Ny2ThDHMLTz
iocUIsPCncZj1rqrcBK4KBFCxeRooJNCmdXZCKd6MET6uarxKlNUG619AGlq9+SapJcNF1qBcB77
RmPBJlbccqlAo5EADNd8jjHohG6CvJgwqs+Z2q4UUKolrqFDqF8szcYzFN3AiJx7W3i7+ZFHXeB1
ymKxMIMMbjpUH68U96VRn0U1OEtqjWy7Ma1bKKVxTVqrXmdgenoH5OPQHPSWarBPOaVSvqLkgNUj
udVFX6EgCS5Vt/mv7amXJ4nGvtTek4Ln3hhqBc+1adtq7UuqkgJDFWlmpG8ViN21a7EoYaHYw1aZ
y4DoSYXITqj+SHKA1a9XfyodbdNW5rG1bfRQCpwhY+7ZCFrYOQnNtjn1hdmctDxsTyQgJsp6vbID
PtIvaqUY9mltFg+RqcQPbKvnc9mR1/Af0SnisWl5aEF6ga8tK6HW25/DBCpDt8bWsLzILuAA1CGE
+fE2SdT7EfdxZ1iLqS4eyMOUD8DFHgsV8Q7ZZWDvei5ddfcWMEclGJhueLfB6jYRiXRY+r2u7GUc
YOvhfiixr59nlQe4JbsAQiVla96Z7KutulmCsBPIuPzVl4TOUkPU5yIj0O4aQbtEJLRF3F/Moft5
YG9375hZf/eu32RtgJROT0Hrr3ittFCxMI/USfXzrTvBWu3sgzCSk8r+JB+xngrElb3IptBL7xrh
6flUegCn8qJv7mTTcvN49oCb1uEQtU9u5ScHvSSXmPl9y5Ojce7xQFgm0G+aZWYPp17l5isvHSu3
XvqA9fayGSVutIXYYK7eJva9/ohXIUmz+WWrBNW5WHsLlS/luMUrVRfzJF+pD7FsnDzHJyFBeN+W
6Y7ttLKUzRDm6al39ee0VHgfqnoxSq1+lPNoXEkqoyqPciKRAeorM9fbyNEmEssRTC+smiS/lweR
lNUmrvhpIZUVBMvWytG66NN6KYdBNOf3vGC4q/Bg5i4+x6ThFIC6oqh1myeux4H9QLYlSaFvmsYI
L6TYg03eD8mVEvyMHCiKeyTq7FXuh91DjKTmqkZV4XGsSmvpwb55Yu1VLf3eSl4asm/87kT/Gkzo
2dmJsD9kg8gWidLmn8yq+I6pLHTJKnt1uij9OhQZtMHI+JZNANkTJ//RDKwoUmoqVDjyZacW3Dgm
9eoNrGgW1ZFsFZDcFBUa04qAH2BNzHKnI3rKtwG1kO8UIg5GM5Xfksq+t0H4fwn76KOTBdVnlT0B
q7fa/ahTu13EUTJuwsLHGsXVynvM5NHVTGxuQbPhsuzz4wJK5aSw+OnK8l4OaL5mc5PwirVsyoEq
JDkU+YnCcoep3uIKf1hbQMxWstnME+S27qy7wUFR79dr4PWcA5+mjib6Mg+WU2WrG8XQUCGeY+T8
LjXB7VCK7u2tyoGs9tptVlPTkiFy/kFRwfl3AfX+vATPBiN9N3UxdpGUQC+4BaW7thQRlqBFcOJn
pqwbZYgeETEIl5Ummk9popx1UfQ+NeL7yfGCH2UqPgPwdl97S3ewQG6gzfZ2QlbFLQ9KlhsHW++d
DZvXjt9/qlMXN7oPvdd9EDlSLoFYwx7gP2iKp/vMLqyPg6XnS9/vpwdXC/ONa6XI7aR1dwe639ni
2uxdsDWtV0YZqy8gCiMEk4JrqcYP2aTrZ6NIEVowrJ7SBLXANg7KM18cCkV+Hp9jtk5bA62FUxyb
ybYtUUlJMgpcadyPp1gYzdbIQBVkJsX/1tTSk9aO+hZlG/+kubq15YdiH+MYIkDODZdf2V0G6GRb
QO3fGSIK7lmNsKTTbOurn9yhK2F9a9iHL+rGHx9kaCgmhazMX6FDV78LNaA5P6h4fG+7RnD3beNH
0FPREe+zbe+hbYraMukM2UfCc9uVRR+se+xCV0WlUvXz+vtUr3FWjrxprYdTfy8P2MvaSwM5iY1s
anOc1sHE9Y1CbAtubRh3R+SyUfXx93pYDm/XBRFJZUf3qjuK4N8m3PwQqiLTD9b/2hQusjfwlNgN
OrscFxUwlj1kYHgJ9waqwitAO8Na9vW5492zugejj+ImNSHiZJ/dG6t+RJ5JtvrAS89IlO1kS04E
P83dRbjnAWdmDnkQpvAwbuY3dOsDz1lRyrX0ffsrjvrHSkfa7iK7CtfJkHSrdnmFhfqQJM1K1XvQ
FSRQmo0SmfzfYQcZrGEjwsdUpphcll5fbB4LAAHmTnKT8fKtXZcVAnzkcd8iZRPhfFJN8+E2hRzI
hd9cLErqaE47yMD09UXzRnUnE/eZkvAm+GL+fzp9Yak7RSPFLy+UgfIgB+ChUg6eL56mAvh47Fp7
f96AlkFlnDvyPxc/LYG1oBr4iaxhTZFH5Fe9QKhCTPBx8paCo2Fn3zM9d+9DH+KNW5JPl/2p7T4i
96E+uvNytyyhxShBS3yWH/ICVSgx4jbtjVm5lv1twI6ob4tXqjg24kQD9qoRpctUYDmrBb1yqG2+
TQt52ow4l2ZDh5S5UA6yq4piRmX77VT23sY7F+Jakio/3vXL5rs+oTvaPi3jde+QQ8X3ajwE+vjz
oKr1fdjyt04mePE0sMUHLYJ8oBZx8Ymi3TdhFtZnxc5eGk1r9qZlmFtHi4K1mxqofqAB/2LmGuUz
GB6Z7nA/9TV0maokfMXxElNjbpigMpR1bYwHB5Utb4yMFahw7n/ZcB7LMv0+Foh6trX+wRe1CoI0
d9ix98pd/7rTtQ5ZUZXS/ULtDX/npRlb6wZql6OnnwtX+4g/ufKAYHZ+yHRkBkN7ApAwtJsyLZLX
TqWINiqJtlGgcH2yvCUTpOv2tav84k4rq2SjQhDb562fvjjjuCcZmX3WeiOH9eR5hzToogfP9H/I
l5t0h//Bcsgvdp52Z8+nyjDMF8zvAwQlNa0IbGBm+eYWOckvEZKkJ3kwsqE9lWYLvFY4SBwo7NJL
AJInQw/NYSFj4HLOp8C04cCZh5/NX1PI8LQoXtM0yXe3qRMDWLCpdM26LaEGDMO0R7fFPctWFkNA
sztk72UzqkCxAE/d9059tikINvuaDAjoMDVc5qVSvY4dddUoM8uP9kTdOhyS+nOepK/APPqvWDSf
Wtaj3+vOgpKV+TjY59Mid6AJLBQ28nM62vXht6QDCBnHN2e6fQpPvIGnPIvL5XaJwpyuFYsQa+mt
bN4G4kRJ8UEGZ9mR7r6EL0qHjbiBIPXRsYLS3dQFEN9+sOp9YLR3siUPMkTMcbJZzuwis/fJlzX2
fTioyj5z4HWlsNTZpXeIKOiQr1bhPCxjKsVTl0lCTrQSghgeq1/Z0it3b5foWrKsdF9c3oL5fzpr
OEuIStj3EIaY5NdrvF3fe2nFN4vXqIEUHIai6TfLBhz2gx+n2YM3bzlCtQKr86vPqdtmFZMCA7qD
JBzMFf1aqY5zLPWoOsJleWVPLJ5UaFXojVnXoraRlI3Ak9t8EY9yUKBqvwIHUuzUApxg0xnFNrPB
uyaN4T+HXm6viw5xBD0a4FFB78Q8p4PqNqTW05SAsnFzX/m+ob7mfc86lqRG1YinlLnWAGTj4yCM
YFVECQQikAKPZDPXA3NdDWGIx6nySJzaOjtMSHbszRF1N8wmWshR26DSOTa2d6Q8j8BoGCbnoraq
sw1ijRJ6FX4p7fSuyiLxUhmFDafCRw5kSsPXQiGBMAfYf15JLbUmqe4EX8CLvF1pccdaFmOtX6kt
kXG3y+SpT2AoIeAZ3keeh26U1uSUSBJ724+Wfoh4RgCHSVsq2lF+5P7WbMdUtc8mn8/ajmPjPk+w
vwtVxX4aZski9HgXZWk627r1pnGRzh4MrT1qJ0qdCYlLVLfmrgwE/6mYD29xTWXmeFsoP6+QI804
4pDcmx4WhJDbqXGvQSS2D5bRBo+FhWZFiNDbWjblgQDTttoHVvYzCwjhoVuA7CNAM0kHkgHp957b
mjjTdv7BypLq1Ad9uo7TpHnRw+ir/K/WjB+h6INvEd9VkukjRhfzNQ5SRQdzviaxySlUkVm/TMZc
Pui972b2dk3mJtpCd9Kf15QWuJQ4yQ5QqtyD1ozugZIn9a1epyBRRpm/iXk2VLhhM5TJofenLIKN
ldKGm2Qo0xaTAhMeH666i5q/HpVnfNRHHxGGhVAdjtnccTs0SYgBMKjXpwki7bodcFyvw8E45pke
r0MRKa+Q5C8938JvIuyuZt0br/AWMsri9d9CvbS9yKWrGQzXwg1/hr6b1ZxUPNbzMiaN+FmvMuNZ
9ariye9+a4TdZ62z9LcRzf1t5P01hVv027ryAKFMZYezeK0OPGNh/FMQVc21PI01BAHC+VC4EQqT
zkVFt+tQxfN+TZ5maNAqeKr+2SvbKMNXd5NBytodlbtM+AcoI+Y2oVR8R1VeuZP9EN9JnspOLR0c
dJHnaIp+braQUa2ltWInA2rZK0/loXQEtTK7jRYFyhk/4+XIqPmfWrcKDiP3+avPT2OXDCTmtLTM
rl6mZVd5xir0paGYenfrHzxf2zkGhXt56Z+xoE1/xjZo9y7QOGiRHXb8kzwIhD75HqXm2i5TtEua
Fu63PL3F1CPljvcxcthSBWItHcYyITBD/0lB/P2QZY1Kfno+1RUQX/JMHmqfZxfwpGBx6+t0ZyxP
t3ZsTfEmStExkxdDcUSp6d08pCsp0tS1xe3KoUb22xwsnOxlNg4q+JoCrhZyfZ0bXhEyyK6+GmTX
MhltOOKesXJHPf19YNd0CPjdegvDsFdUWo2VvFAekFbOrvWumiNlR92DD7NYcmzhaaQ4zbxOlBtP
mCGUC9mEypRvawOlJdnUTSijClzNo2yGVrjiAak/Fa6uX+PUfJLdfYh2a2PiIReN2fhaa5R62ULY
ezmqCPWCk+Z0j1G2+Vhn09vUbmK2hz5qC/SUuIiKx7hGV4j96Py2tAQ1wVwoxrnHV+lV93Am+fu7
Ned3yzIs2FBJGl5v71ZOGfNu0xqB5hKW/lYqoac8LjZN7oOLnsXS39TRZz31W7OsA5hoLhAaOSoH
piHhzi7biZp9TLQk28nWmJYHbpVQfBJt7UasdaEFhuEVbbdhVZPPXg+1PQJlCtKlh1DBOWcphHWS
Jyg/VMhnyei3C20jADtdOrOvR3gVSh1ewZv5bC36+xj/iyMC8odWGZxXVeflR3eAdeS617KLn+u5
O3Ph2VQx5fSmjZ3XoTGiJYn48ChHGyvCE2OMX3wN9HRjYrEz9IrzWkEa22RVNGzkVbrek45so+js
Kon7MkVH+ZKO0qlHlF6pAM4v5UURhdwqU7ayOcbjxwnfWTSs6uKp9r21fEm3oTamTThft12iv5iw
xuLQOTWJQcVDVSEXY2R1winbPvWloPYSaZYHLtR8HMfERG7o1/CggGG4XTJN08hNFIl9waPVELBO
gu7RD9ruEaMlUocJ4FDPp4nkDQYy/fj5FqG13nMfGclJxuN6Um+NDqKlbFbzhHMVd55LXtNXqVii
KeJuXUNsm3asLkMG354FAFD7SuHXqiKS2RqW/y24b4Mu/4aHUwpO0J+9BkzYtlPjQPTvo2dh1V9c
Q8m+xZ4O/MUqPxi6KNcNyoRHspHWqZi0Eg8k1/4UKeVKhpYOdT69V52HKcEbblRDniSi6h+mwu0W
8vUsSIpJZ5WfvQKoolIOLMaUWBxqSJXrPLScV4ADJxnaRPrHzlHhIOqWxpsioyP/htzry6XNPuqv
vyFmD/X2N+Qpayr5N1Swhp7DrPwCfLfbeGVsbhI1nnaAA9KVjrDHs2x2VZyt9EDVn82m/jk6ub7x
W1ON9XJH0SjdwHamTmIo0YuKT/pKHdXqDBi+35daXO+QTUZHVAmTlY1u3odx7F6BQJs/nPpQJ8r0
vSm5TSBCHkEo5+rJ9apzTT4zbxFc6I3sc5+WwRa9rBT5u6QvjmTmsIyaz941W0SesRk2myX7AKLL
sh9hR2AD7TWpdU40Y+0NSnikbOQsE/Kua9lfOjpYIIjO2dEQ+Tpveiwj/JYrDDfE+MUdnLcJ+r1h
m7hqabO9nm2rR9MECzq3ysgHxZNX49tgVwXauqo6FAnmARkiR91Ozw8UEFDRjyhQoQS2SSpfnEzy
mydrPshmkPTWYcJcUrZkv4zQUupHFH1slKmzCOr7fG2f43EUiHQT4HqzlALsMF2fC4T+H0MfwGSt
gbOQQuj2VD9brhM/Uk4P3vqLxF62ml5/Qm0Dtnn3DbVxnmHAX+79wvR2PtJBWydIsse4p8jRKGr3
zejVJQLQ7WcV1aYVMo7aGelUHNDaJNwMpVK/VKr27Fdxj6QORllj5r6KCA+VSLPjY1uUPR4gxohq
/+hf2WNAxs78e2jl/dHQG+tezAdTB7co8vsxCq1ZUaw9AcE8wP8Da1mZcbXXJ5YVt/i2rsON2rBl
k33ysi4AhT+GbbqVTTmghtV3ZOvF3S3MBkll13l6gbxp3SelV1+cTlneAlCWYWkWjV9v09SGXW6b
CVKfvEgOtG04rOIk8KBcMJHs05pswOw6TPey2eWetcnCAjSEijeO64tXhy3doXcBAchmPY7BGqUa
dSebdpw/N5S7rpCpvEcY6pu6acVrMfoQ2NwHbYjME6ULJPh99QcwLHUbVQVbGtknD2GY1Uc4V9CW
iVWn3Nh4U1Xsmy77CBYY6rnr6StNdaKHfszE1dS/tOQWIM5gV7FHxgzK6zyYV3n8oJqhulKpDq1l
39uAV3w0Rl07yBZSiuLqZl9kuOwJhabuWbT+Pk+U5CqoiEZZV3bXQSRt6o8+HKq3OdhcANcup4+Q
X5xl5VKZjij9a/MNKETv9fHW8ry3lrxXDahc3Ma6P1q/rpM3uV+R8jpqTv2j3lOrnm+AvyLfXm8e
mwV3/s117uCDfvT7vd+P8QlmY3wSsffQpmO3Q44lPt365dlbXzlQMOtBNhB+684q7vQL2a6n7mvi
A8zHn+HkpSI/yTN5qMsRTRU9aTEQ+2vA09Rw+K1t2uEuV/30LurxoXyb5jZDVyvjWotm7b55fnmQ
c7Eo6Bb/+q///X//z9fhv/3v+TVPRj/P/gu24jVHT6v+n39Z2r/+q3jr3n/7n3/ZoBtdyzUd3VBV
SKRCsxj/+vkhzHyitf+VqU3gRUPhflUjXVifBm+ArzBvvbpVVTbqswDX/TxCQONcbtbIi7nDRbdi
mOJALz5685I5mJfR6byghmb25JL6u4vlWjvTu44HDPBaGSIPTlo6y6wC71sulLB3WahgEpBs/Cg2
z9UkjLdDOmlnk1vrHbVhPmvUkswzqPxiq2h+u7jFyQFqbhho5iGSyUVIUlRkuzJz+pPI0uEkz4xf
Z3MEyikZyzhwpwFbk5Ona/smbPP7IgRK65njby03U/cicMfNP3/ywn3/ydumYVmm4wrDsXXDcf78
5EMxguPzQ/tbhY3rydLT/Ny3anLG3WI+h71dU9+Ye8q1GHEmA7YxIB0yH352R5WLbGBZeyeF4uYq
NVWB4M1Q37uhXSGhQN/gWQI4qdoFsPr+ahdt9bVMqhb3meClBK5/CamGv6j6SxI37bMBaeohBsst
e522iU6aB8VQNhONospgKIjnz9cIuAdrP6kryPuteAFrkSwnO0sOcjTL49/mH4rf5lcMdd+3FURL
T8P11PMaxDrq7kT2+Z8/aNf42wdtaSrfc9t0NChfpvnnB906mcOC1c++kxHp0Yvh85OfsJ+6fKgC
KQuIfajlyc/4NtznyKLWWXb3FhfULUxhdETvAnOqjqR14MPGfOFSa2wxzZw7O2fGD8tTzzPnU1v/
GVUI63tXsu4q/cLdo1llrDunmT43zWKsyYdPGMRs1FRv921qOk/C065yPGWXQ8ZcL2Byeta5Qt54
WXfO9Nmr46eBHPMT94B3EybADx5U1wBouBwSdEsnMVw72w6ObV+cZAuRwPH6s7+74vOMAl9XZN6i
M1B+BOZirDzzFsKljZm9XaorZrWaWJ/s8giUR4B0CBL24fCgeuXTOGgaBm8duSSnmf8WX/lg2+ux
FepHFfX/HWAh661pjeE5g8P6aDiYBIW5SDFM5ep/N+t8eWWghfDPXw1nvrvd7n6mrbICR2tcOJaw
dF0Y+p9fDaTRoQ3iRvk1HrOVRvU1B5uK6uakTunB0pz0IJsl/x0LUUXTKp8KYuTwu8DICWxWavPV
pQyCjP5zolu4nFI25ZROIS4JDkqbMGrGc2gaBQIaXoKo7UH2TL0xnmPZbReRt/F7kNYJ/Dt9cRtH
g6KFXJog2aKF4/lt+Ocs8KBwcWBztc5nBB4/5QXJ7Oo4I63SlTyVB7S6qNz4a9lQe7M6/hZ8Cxvn
kUB13IOSrMOiYDrZ9Xbq8SXYNLbhbdCjz0/8dADXYIi8sOVjcu6TA8L256fh3Kbkf8Q5skKWG5D5
W58ckIfAbX7OIJtuIdy7f/4CaMbfvgHcfB3LhISouiqqK+qf34DADhBWZz/0LW4yNtFru3A3FQv1
U+KU1wJc1V623rpsDSJKlbXjyjccd0mmd27P0fIQxeF419vVfsRg7mSkgei2o5v/No0ckLGhpZsr
SAmghwtYvlE+KR/Z4DzkRaX5IFJ8Uq786xtgKbPyU+8VPtqJmfqoBtOwhrDqncpCjai3Z+WeUo9x
ipVYX2t9VD0aaYZGSh2g0sSMQWyr84ym58cPjhFUW1MpkEjpy/SrCduDDPX4AXsMbz0pNmnBxPKu
MiKpQEMkUQS2MAy1Y9uY6CqarXpEEkhtEQOASyIMP9ncRm6BiCUmK8PvsiWKBDyQBkhgQOkfzdIN
WMkBsg0RqdjIvl8RoHTilTZ4D6DmqntBYo2qkwcRbm7KPhBp6abEVWNlUxsMlv6vdoba0r0MlH2K
G0WrSYvqezlwmyvNOp6FmW4i2KE0SPgG67Khut/OzwV5Zs+P30Jk4qCV/vpdv4yQg/OVMvR2kZiv
rOYrf00rI2S/DNMBl8ppZde7y/+ctnbz//Ak1Mw/H4Xz/c5VTUM3XWHxBTWcd992GCyRcItG+QIj
bY25AesqFDvLFbvDYaXMKyzMG82zPEMbdDg7n2QHxn+EmvPYmELmwXDpZ7zsk/FTOA3n7itfpHnW
21x/zv/2omFk/4BScY7hwN6n86GzHwLVLK9y5SIPffZ46/GdNL4W0dFsdfhWfBtiQEiPrtKxvUVO
aOt7rsB9w4oOVsmyUo4O2iAe5wsoFtVvF1hhxQX9tEjqOoNeT/FBceN2xRMi38kmgAf27lgF7tR5
NPD+GpWL4tuoXBfLUXUOfnetRpL1GSehdD8Vw4/bElmufxW/+zYVAP5kSw6irNbtwZf8kGvoBPlq
pNl0g78kpeS9iSDBdmGcfo06/N1HfRQXtDzbg12LYi2wHPhU2wqUq8D4wDpi5ftljq5NG4CFr4LH
bi5yQwhau36jXGTXEA7g2lSsGnsRcYtre31Nnj/bBArsF6HlLqQA17nY81khfJhG1pTsbwND7Jqn
EmcuGXbrl5O0DWIIt4Es66aFQTEwOYeeOcFVAKcKavNBi4r8qirWVxxphw8j+kEbWxPj1iqK8YPX
5hcLANUD2pj/4Xdg/7n0Nm1Nm5eBqik0W2iuYb1fEfaeU6nlNHwZqqYy1EU2KKhEmYM4DQHFS5F6
BZro5g+jm0kDaIs8anZW72JItUvZlIeueLLQV3qQDXBPaJ/atreRzUDLBBZWAj9VrkZTunuE5vQj
Bmx+QBqpODslgmEJ9I4zgm/rvAfeIltCh0sOSd0NNkGXUNP+FYcjHyNu663hzq2U5K4zO1Cfrqds
4wLd0VJ19GcMxH5vuqjnrBq72Gi2Lk5Gkj9WcxVaHoqYilJXFWfZ8vgvWCeGbWFDRSlaiyrrFp9r
IwLzTWPemRGoe3mWWoPzVI7VsQew9En2Iyhv3rnoyD41TvG+n5wUT0OQ+6DcVN/b/ocHuZi3S78v
5TTUbSg1q6THgMiL9/+nTokU0Vhb+Zd67J1V5nkV7O/2HMH4JMeYBcPJz9H4lWd5nNV7q6rPuaHW
4k4Gz820n8WWXOMhUROY9pj0kOOBwtIomMSgIGetbXaRj6yjIByEYfrZTodD3BZA6it0E+wu1r/Z
44hitSrOeuUUpwGTtys5kpEiNA+kcgKegLDXmF0RElm4NmDz1EOGDAeS8LuOxuwK/i6W6fNC63ZA
Aas+OvPh1tdhgaViorGwsUNduzzdmwdkqPaZV+0QKTZejYhk61iYAo8hxYDW7Bw93S0e2mTsH6LG
O3ALjF8K+2LbU3zkrcRHeSYPiPuNwL265pBTddnJvsrt6jVmYOoWRNPULly1fEqK2ttC+1JxFXJR
dnRS7Xhryj5nHvgV+xY2X2BBlkEXrNnXhT8ebodpLsKmSbojn6zvDGMmnNxG39p2wFcUU9O9iHrz
Mln9qs3S8oRItXmRXQ1PnYPaDCfZ4h7zs7/L1RAiqYoqy68+GdLXEXK7Y73thdVUXyJDzaijDxac
Igs3B9J5H1MDy3nVCsdDPqbZqwaLSfbnnpejyx1FSIj7wUdwmIgGWZp7MdPMutfM5tma+4VjRxty
1d42Axu2yvUxmOCGloM2Hrqhtx7R3AqfKZ3JjJdZa7IhU1xm4ATziGwkc5gP8k0m/+cwPwSmjlD2
P/+kDFX87SfFvZEdqu3orBwsa/7J/ZYbGow+K1zYOV/SgN+LjVDfUR4UZ4o20PbgDv/qMwNsQxe6
X/2MyZJEPfLLgwb+s0fGvmvKeKFCrYEy1m3ssnkMFMpOUefiyzIfYIhBz2clcuvCIZrac0l9rtRz
8y0Mr2QIfWoNSW7uI3mirUTplhvVdYZlMdQpJMXSfSotQNeWAb9MNmGqVru4cQJWnYxS0TQOWl6Q
CJ2brSO0S6eaJ9nC8iN/8sXbhbIntbodRTr76rvh10hNs0NqTf6uxZd6Uc1L1nFef77rQ/aIxcif
cbc+RTQkOSN8bpfvrmsNZzyIXo+h9fof2ziNX+oOkKCmBzxSRp8CM+o/q0TE7LQRaULm2vr2Z2hs
8/Qx51BRdt0qHIZ+68ASX3p5F5zxKwjOJXS7owpkJ8AW+myJMkV1Zx6Q7d4ZKGqqJmBFPYHDPse4
nQjw+UKd1QjmIuztulLRcR5xlPpYBkFyMabm02S7gK8tlmkmyq0kimhWRW9ubQSOIeLQrPUkXBsI
QW7fghP8xfWkqw6y6SvlBxua+IVquvYSQONyDNhaHglGc0ZUjaIMT4WlfZBPMdkFwuvA9gZJ59y1
j35sPpgy0yPX41o6qYB49WFzW6jfVuVyVC/dYfNuuQ72Ld8PWujcuWRleuz4xugOfsceLjRq5Aj6
oXNVH4z5ANeqPsgmBfqcux2s0V9d8kyGyQjZlAe1sesD2sv1No5hJER+62x1zzbWOUnODxa8YQRE
xukU97734o6XwO7CD6onvMOEv9tSNnVKbSsbBZe9bOZNdugyzXsA0/jRqy0K4eAefMsb7lyEsJ8b
vIKrpBs/yX5EgIY73VT/bb/NvecuVJDWGEaMpgbLBS00N2Nv8vhjXfrmAdl819dOza6Y1L1Sq8bJ
w9dgw8MP7uzcvB3cX01PFekCyfhwK0d9tr5oaM/DFTi/0xTuvaI0TpEblWt/AMUEShw0LLswkvV9
+ZF947QMA8s7INLrPUMl4ccelh9R5adqoSegsCe1+FjqGJ/yZH90zAAq63w54pZ/uzxtlZXsZ6lk
rkUYHUPcp5DZEvWDPGCOgr1laht3sslKQLvUk8b/AxEj1BeYDKwSndaPLza6xYNnOwtyUNk1qDuM
stHHRtrDSa+yT1j4SOj2s9vmf4Rl4kPcs/NBl1Bx783xASJqkqM1msHu1o1wI2Y8nOqiM8hgOWPf
vM66/PMTQrfm/eLviy7+SIsstaULXdVNR2ZXfntCTEaHNQFUixdrCNPpxdQcc1MHEawqP1m1Xesd
FMvwDsH/Y+28ltvWtm37RahCDq9izhSV/YKybBk5Z3z9bZjUNn201tp7nzr3wSjMAJKSRWDOMfpo
vS3uffgyK9ES/azNLMxjplHRDqn2gDqQa+uu08nFAfG/Sykjg+RCdSmCzbHaaK3RX4rCzM/QZ2ZQ
o4eL6KI+ol22EvZNoikGdNV5MMtG3Ysuy+rafeWPT6IlDr2r5CAqQ3lJuYSzCFXXW5J+tVYZGkWI
Grn2ktmT54CMMMdgO/vSQxZkgTM8Ba3mbYrQQvnRQmWc4ikjJeWWjZQamUXux8gshAojqLOVrpc7
r4E1ayResgqnGgzkpp8HCpupSI8haNwGIB9SBTBdYU1XiMlpbr4rmmuSgszRdLVew/JmcjOtf5+V
YkS02SrYNvhRi0ooJ+QZyESpl49YE5yFszLhTv8gzm4H0QdqeiQMthfdmQuV4Ta1xjeedRooBZ+6
J7CstvSMoc83HWXrSbSa+oTZsP0Enia5ly3/xMJFwlfe73cyiUmqFhvpWRmaYAXNZVF1itleClLg
l5Hy+/uK/xBss40HKeRQ+F1GAiwsdqIvyZ1VVifDyg3zdie5UgMyZWh3Tqza+d2tLc5uc+xptmh6
kXn0uU2prdKvW1liHe6DDdj6bv4kNuJi6y3OdL+hxjnD0veaxPK4Gd3mGRmyU3hb4woKtn5SSCXN
zLJWF9rUFAe5Rvic6vl9xm5rO5RGYN3VLRaxJdiJL9PCAksAGV5ze5FHV99FVemfxAH0enS0h7No
jBCm3Dn3puesUcdNOnaJfidGrGBavlCjMRdNhz+mnU3KBthIeEEZheC8w0Z6auUmjCIvCp5ESxyS
mEXSWBPTufXpOdWwTQ49MWr9Q1oOPyu31Z7wSbBFSyTJQmn8o8Wq7dqqElV9iiL3j7HWzdQ58ZJk
7uXmuIUZI2/FWd314/VM9EWEuylZiBGbNHGxtQwbx45McVmwWQ3Ipes5YKholYBNhj7Zqhu7oAQB
BCo8flDqq0Ia3GPTJSNmsY53AV8ZzPXUr59Sg3yq2/Hk69vgI7Sl8IeRKvw594CL4NtgZhQMOFtA
TLMiL6FQLcZop5Dsd9OvfgFwt19TJ8PVJVeSp4z0ydyFWPOfltzKFHn444Zqa8TkVHW6qXIzpRjv
S4AuMl0/7YrKesK8TL4TUaUub6iSAP6xFTGnXoIPi0or3oqIlBhNgupzVFYAwYvR27ViFBL6Btpl
fv93198u8NXaQ5xTqsMuLXoiIzXstMTSvUOogHAQZ2aDazluRq1K7fW0e7FDh3pWNahmUtB0Tzmq
9hnGdt2THkL/J1ouSepJ14P8ZbSDcdtb2bSmp+n2vbywPcAVoml6Flnzoi4OY61kL4aRzSgRp9zO
QDXv1b651uyqWBmtaj6BArxoQ5n8GOqRuok6qB4wXTHWlQfryatD6wk4ySWQzHrtGb6+hhi4lass
fTMk/E9IfysHXcP+yXdUY+FkZvuMivHZqlTz5++pSZV+ToXSpVyn2jB7sy6X5katWgedgo1xjifH
Qg6zZgfuYrrz4551UFnEH7S6s9/VZLyYfCnfYdZ9WH5vvlFryO45cccXl/TeLDfN9gk+J3gqR20e
4hDgWNGU/b0sQTnDgEY/pSlaMDIL/hGptLzqG73em51urVWpd7aOjZhfk7J+Y3WdvLMLDKcHE3sn
J8iCVdPn1hFMpYRcZxjPQP49FpGYtqdhFlOQbNePFcpOQuJp98yNS4M/0iuvgQVvvso7icqv8ZWf
pPzBAuBAjYv1YXSYJDeZv/XIcq6Ljh+nRft+GrKhuE/z4h0glYJBsi5DflSKLQUqk9q0Q+tFf9LX
FhZPSbfsqaJ58z1jDcnNf+yaU8+XG0XLEK5RR433OBHDcqra6IdeQHfD9+9jKKjhbcwmpzYj9pYq
6tUdVEqky56RLHBP9l6iznzunLH5kKJw2TQA9swsVNdDAE8z06LmkmSuttQaud1ZZP+4IXo5Zft+
jn0DVLwYltW7UYxLJUf3A1Uf5D/8ASSoknU9iKbJeo41iOHPxYBiKWg6xamchJyKSddTZ7qc4uF0
FwV/vIyYbAc1hkNyFm9UycH5siNF7E7Q2wZzMngrdvJIyBx+oaSnH5r/1o3++CPlwUxSOJXv1WJM
19Qf2mtd8tSzBEN4gpgX75VXoizkmtS2fzWqnD3liR4tG/70doaWdwdJSS1Snn4/z9xS5rEYJpQH
9Q+iSFSgrrRplSL6y2Z8uHXd+lnXPojWtb40Dqrra/xjn3gR8Q59G78mGhtNM7CNuSVr3mPTFtWx
ToCuSaH/KLpMo95WbEdOOJX6j7ZTJnODnO1KDIaGnRCQBBgqmoDWiofMXOmWHFazCiICKJCjFo+U
T9ZSDZ0W71HI2K8UyOE7o0DQbe1+eCW9HyIXd6pTgaPng9p4f0xrBmL1ifOiRdawztGzYjpM1lMt
bCQABtFPcRDNJBr4/0NXMh9MUzu7SoabQ7CVDRe0k+gCbPdNk536s280+aKzkSygFnIBq4x89x8W
6OqXSLetGzbaHpQ7Bl9ORZG/hHAKVC9jFqb4WNW+VqAg1IZ82432ymwM9b6Y1C4jzjWOXX+2prFb
axoTM+vpsd7/j5l/vU7MpLhBe/r9Dr+vCyKpXHVlOt5hCkGa22264Wg6e7lqibrb5nAUPeIwEFZb
SSjQ7r4MVGbMLmAog/HZthN5DmGAWmmDVKhjhBe+4PDHS3ctWuKgVyBNuVGUM8XwUcy1td3MWsce
KOrHRIzIF77gjXOyhsDdBlp4H6ShcxJd4kwKqnbeeCPs9t8DikGhGlQxCpidakEJqIodLAtWZOr5
nMJ8fIqt1HjwKe3bsX6IMCBR38uxix8Dxf4Ya9V/KhXw9QP4pK3iRsYR+qRPzsmrNnnWOQuCuhtL
q40LMOT8IcrTVZSY2YuZduHeaAbnTjSp9le5a4GrLvs0fxlGNZhJExIsb45SnKIVRvGOXiEz+Zp3
RobLzmJUKpIOlQS8A+HXok2ULlsN4/jdUME4DhEVkZ4R2E9Nrl40yJA/ktb0WQmTUya4ZK7RlPNw
/euMGBMq/JIUqs+6XFmOGEjvkNgkhxDM8gJblOSZZ9lPUQulqm9N3VRn6sYtfe1amKOpem7AZImN
cxdnyjYsA2tB1tZ4leHH+b2R/FAkSuHEDD69vG0GyvIs08JqJIes4ycRS/ApadQhX0J0axk7NSdM
QtYikOxudw2yun7j7YOh3/eyV+BkBgKilqrJzgwDnGjo1F+eoh872YreS7wL7lqSKS82iLsZi9Lo
cWgDZe7yw5zjwKmXKcnHg+Enw7qvCYYMQevv3N7I1plNMS515PEyLL3gnv+xZt5qA3X1XmJWS9bg
40ErBrQkaqZtPFkaXvFMm1l57zw1pC0OPXoNzP3o1118qDS/Z9p04+oLeHW/p8lRATdruoOh3+XV
auwqxLQowhUtcn7xaI9edH6FijaWb17cxYvYtFHyhAXybyVyyZ436jsY/NiTzR+BjD3jiEMvsTVH
3VZ1GfBh1eIlwqIpMSPzRxLHH6nUlY9WUeT/aelrfMlNc6tyFE1XFdwTZUNX9C+3qrqPFAtvrOGJ
eI9Dud6zrTXceFMAUkbrkHOOo+ItCcL8zpTq5tRiRnDfq8qL6I/GCGQR9iPoVmZa3kcbsRERzaAy
/myKUTOrd0WQ3zujHe9dJeiWftlDvEESOOuJdrxpyUiR95TZcexNbljFr8rMv0P5sl8kW6FSplOS
DVDHX3VdyTtJrtJ53sC29630UumO+lBO/T6SSMiX2vCtxWcHDlMno10WO3qKdeRlB2t4Jvb7YvuP
S2N/CIDnbczY0uuVkckgzAwtXFlxy8rSAMVwwAe+XLU5fJ+11Slz8m0t7vEpmkhf7ru9aLte1u29
3miWtQt6/suAmGLmJpeIiTVAukVi90+1bp5FLFpErxuYpsi+zLNE2vneB/u2z3DomeeyKh9sq4ZR
J0+bIVnOMSYK+p91QJEyNb+/LLu4hK4tvSYU4cyisFTOozWVj8Jt394up7r283J+c9fLTcPTf5UA
YUZt8E5Ay7u1FfTpCeorpUr46r2WZQDUi4LflVRW6atvmW+NiyN9UIzBg4ORvOgenNRex1HlI3zi
onRg96erpbvH/bB+CbK1rrnJqwOHYDeYfgkcmGYvDQ/olU5Cip+W7tEKjeLRA0296xRYkqLfS70T
YdniUcP7MHVg24EIW+p1zRKclfye9OOfh1sfDMluoWeldiem3AZEk1xDt0DjZc3TrkJ5rybxvQOr
Z8FyQ+ZBOVnvhQmWXAX05ohl4TYhq7zT+IKutbBpDn4JwET2WoBKIb5NQxL2F7DL7iy30+oJyLd7
h7queZV9YMQJWPHvqltdaj/PYNtUywGjP7BWlBIYZDPutMElguVhCIXv3Q44e/2j8YIHrR3T8BcO
KSxXJ613X0VbQDPRvTy1MjuA32lG92IsoSXGtEmz/XtMm9JWf73OiUp/3napes0/Y9kBBShDZChi
+JOAeZvlPmI2UUWNKRvV6nFOsoS/yOYBf/UNy3jvF1Knje9mwRuxEJCKUh8dYyfWtrJGHU0SqtaD
XVLOMPGPPrCa49uP/lbBWmBUU+liK5S61SwGtr3n2kevYL1ZqPHwlhXeLnDi+lDJkbayiOTdEfj0
fpG0SFJwNPjfvmVRrbxYTZTPC7sZT5qVD+tRU/ON5lIfHEkxVM2Q+ovYr5SdVirBAVxUvJCxZ33R
uhgmDZ9pHBrYM7r/fYgshZ3h4OP92XOnKShi98pWu7f8CIsmPMPere4bS2YS1njNd4dAJLrNPu92
5PqhA5LxFgOE+j7PdGXo72oD/oA8GOa57eq3Mnf61xaMw9JKdWKNXjm81oo+lxvJeRziDiS2nQUz
udaD1ybDhVTjz2Mtms5YgjbwugueVjVwlehBnWY5mRavk5qiKDGL4B2RT8n/kRpdc9SReC+jHDlL
Pq3Y0JRElxGqPQWtgUqunT5xwH5hjtVTdxItqCkQp3DDsjO4QHHUk7L3LGel5xV3Bhk8EtWQzSO1
i+YdwLvuW+3l9yF/Hd5dLi2g7mT+Hd5Du0Frvfd6VJo7yQv0J3k8XhcG2Npyo352scx5yWtlXDdJ
Csh1ajoONHsJ243ddZQfq0s98/jv1+nmX559poYqi/8X21IcWbW+qPAVSL/mYBbSI6Wj+CS5mgaZ
a2xPcpdE26orJyN7P3t0M5YluppYP3NJnXk1X+Lb3AEd6GaAVYS0dBlSLQpq0Y/v8kwzb9MT2f58
6RiF3PY6d3ppY9IjVG6tzjDJRKmTjvgRxXG8q4n4flD4se2bLPpWV60+AwmRnqnwUdcZ+461lylU
vqKyxSok874lQ7jzWJSLi1qY7URBTRkLeP9aoZEbSfAInetOJLD9DrZe1GF5ON1BxNjvFq5yX8em
62qnsv6DEFj760YJzYJm8OQyNf6Rw/yfuW7CN65u5r31qKkSlnDNEOUvsQH12h+jVYe4ZEdBH1pW
cVo2UrWrp8N1JNUHZyY6u7hCFTkO9sxLjB6r4PGgUgGwy5EC7MRZ+fvs75pdZ+DnMdbYNCO3CTZ6
M7lMZ639ALKQRafdNjtFKqw9UE9Y6KaiPwUJZkbTLugjyfE9yYyf4qJECrjIwtgL5OrnRVXk8bX0
be3JinOW+vFJVXP/Z9N1C1ut+JYUXjajPCj9QB/23QJA9YodG6wJtAMXylqREUeBeahhFK5RsMmb
SI78gzEY2VIfoc84vv7suwTUYuDse0J0zs6ZgjBSMnaPKaoqnpXd8AE5PKx1/kAyorpkZiDqYnS1
wLz78yIC4cH1Iratxe+LBiVzP6wST6iSyuXrRdCoy/20bbq+k6tK3aPsmqRI7CBetTq+A3Ah/eB5
rL3vimEr+06Lwu2Yhw6LXaKMlctatup7by1ikAUlQGQbB+cag0ywHJ72m0859rWdHMmAghWc+Npf
1ZQppZqtX5bEU9a2EVpTd6GF2dnTo1ccGNwjtRXlpqrUl7Tu3aPoEgfRdJJ4SeA93H/p1ytVnTVJ
Vy7S4RI1QIBERQEZEMTXU5nB7SD6Iq/N11G65w5lt+zb5IcUmzv8U11jr0wiRstssUa2UxMvdyp7
xOjQyMa+dB68sq82ahJpL9HoLEnSmQ9yb/n3pd89xJOMKNMrZ61QGE75vqotpKYPlllepuuO+Ptc
fGsVe0jXzmA316YYTUy4RcqwMvL6lzFtzXpSvUvCOCZdNKVQORTwzi5u9lMbLGlfYQh+EAtcX1kG
llwcrmte1cYNlui82s4JTrOcwbxu0ckhyeXKfxJLMnaZ3hy9s7/PQz95MMbwz35s2PZ9aiQP03yj
SZw3Xd3HAznipEalGTX+QhefKEjyDUt/e95prbw2R4P/gMSH8FTX1FNHfvYk1Rj0TXOHtMk3CfHh
WRepzcPQ+/kqt7VwKRKFbpRoVPrrmOvyK3tJw3MuK8NU+/J4XbePRa7NRw2bWNbG1jZxG+lgtzXb
y7AuXo06OntTrLMN860Jnfuti4C0wWkJToUbuBu4wNUq8Bz9EqcxVHZE9j9rDD2j6ldKtvwtzS4E
g3G4+H0C7+lLz59DFGml0Ij+mJMWtfWGV8+zSDkAI5hyRJT8iqRCWpEyUgMsysRoi9CuyIZ3G/O5
gb26y3/njGR0fYxxN9o31PAvYmz+3pqkpIQfM7EkA1TiKNAKYhZJG/6HqbKlEOwpqdtHMQMHbjas
QfxU57DtqeAJcNFrikszBd/EDAvlem60wyHnnjav+6Y6ldOhk5FjyH6izG3Fh40WmSGdlqlhnmKF
T0kfHDU1Ls7i4YNPJvt98sniz3gau7XA//zR+n0dplftf3j4OLL11+c/6X+NzI9Cok5xrC91KJoh
Ucku98Pj6GxLSemaTZD03sxx9HYOV8LcJUgbMdjkzGtcNkA6Kpl5WLnSXQdbYtmkrrFF3oCSm9jE
rgBkT/ZcfoysCAMVblUruDDh0nRTosIF9DmBmwtHrzrhf3yXFkieAnmsdiZ31mdqqZ5TO1JPoiV7
uKSk4WMEb+ysmKm75b6NcUhqGW9odn9aiZHc504lHaOx7SdcG75xjgTZPerv/bqtkI81Pw2A+m8l
kbU7O2qHlxAyOQ6u8TkavO6YYYkElsfOjqVjuetQ6apNye4UczSJYqGifehVedzHQfNNGTGCHYpU
nYXY5S5Nh6xCzrPup4MJjMbvbh0pIc7Ibv0+4EFxSfQE+JzuUUqnOOV3hW97qubWiz7oWJrpZroy
i7y59838ECPFfosTqNJTXkmu0WANXeafrbC47yQ/3PR9YO7c1DCuBx6fXv4dAi7rTJQmkzKn/dWp
PG/J0ASF8+pT8L+oNbncAZCrT6TEeJQ2wbCAP1Ysy8jVTyV3JyrgCnuJkS/JB3S/8FibyLrYLiRX
pRm/Kx7cniyfzGQsPOtYXCwz2X7xjbR9t+0guyu6slqEYxOuTMq6Z9wBuhfHhJZS6n77w0NQXXpF
59812mOb6s4vo5Xu2RSva7Lz88FycHGO1FldKxCNE99eQexydhkM+7VpS1vwz+lCgT80xtifyhBF
wDLj3NAGmrnM3IYdeFqf1NwmjpYOwXsTdWebZOsHKSdiNpYzwxUBf2hA/lsgDluhF2PCv4Rl6TC2
FIvG+97zw3txKAr46VKkXdqpK5KkEg8PwE05/JtDJ7hRXf7a2/m5MNP8sc3KR6V04hP1f/JTJinP
madYRzXMq8NglOcu1NN9jgcKW7iPUG7SvRx4F9ywho1nJYGOlDfT9xIBaGcx+mby1plEjfNGLpei
KQ3myc7ZHppq2x0bs+4xLk7TN10KJ/Pbxt+pTnNQ6sbeCP2rkLj6DkrYwtd+RrnvragcVq4KWTEY
EcQkXDNNEW3Hr75JFjYnrTs8kRlJT0UcPrE6qY4DvLIZyydli3NS+yzb3KlNOU5WBEl+8tzt7hO7
1Q59b62NWPdBcZolAT3dvxeDWCZ3921vWdt8jN7JMTKjQ2O/cYKIwizRDlQLl2x0dxgn4PaTE1l+
ZhnTLDTL4bE2NU3NhIjrKM0m9cZ8GTj5MOvqSqJcztTS3fXU0rEGcllx2bNu6o08HlC2Ks387ghq
1Nmm1XAuhtA42Um9Yve50B3tZ9bh4CaH9XunG+15rJN8cmAol2XwNpZ8D0N2OkMTVr86/QEaY/dU
Rb6zL9wR9Sl2LfM+wtS5CbmlB1LjruUuSO5yvs5nnLbzczqdWbpyTrjp70SXGGyzKll14BFnoom4
KTlKSvlO1esumzBxZSS3m67Cdlc0rcAbibxF30MpNR+DBgl1gldEPLXyDM1f4LWAQeVewnWOQ2al
n2dxpLWr1je/37pu025zHTSppDZ4999XWrh4DkH8Cyawve2LKtzYjesgKuyTdaAr3qELgmrll1p0
JJWIqVSuFafRLi1AkxSHdJ13dngyr7MkS3apPdZbn6//ugkye69lA6a4A365fVGDukf8ccGVA5q1
3smPeXyP+wGqA3tMIAWH4brVy3ITek59gtaAyYMTl2+qmx7kgm86fnKbRkmrb2GJv7FpaQmeCmwM
EVLJ6zZvolmBV9FCIYq6UUxerTOk6ZEBDcW2NOU7teQLVS7NDztPHhTWELOKoOK506QF5Sn5L10r
jz73wjev5RN2fpSdcQJt1uVQH22+SqtItbtVb6CVkS2b2ILpqy+yUb2rZhL+Ss2DDPgXVLBvnk1y
z2+Wj5FB0SrVhYIhsJcQ9vc2Xn/Y4AIg8aTqDKa8maUVmYAC5zysRuIPGWjsnZOyJjHhkS9bLDZ2
46gZB2hgytx3OuVVhwVMDMQmUeko3LKXlQwvJvCNEY6oXGwJU1qXtOo+FDQ477BTE3bElXmfVE24
0wII7XbSDsfEmbYvhvEeKrn36Iz1sFb8ulmZHkskSjzvmyH1fjjI5PD/SYbLkEByiWMYvmXaNi+E
J0iQMCOYFs52kSX3QGNBOPXVWra8eGONcF6VEXQf/5fRapBr8+TokF2Cbqp366nvHtQAK4C8g9EW
OO6joevV2QKfFqFt7DSg+EVPiqKv40MwFuqKDHK9EOIuTHiyudkFxUZIv5pwEmdQyExVHNKvqgFt
ZBn6oyy3KfXCGSFTHOCMso1nmt52m6ZRvMVoK+mbE1sfZF36c+GE+jnT/J/BdM81MFbOWynHd4c4
LBAyc9MG7bDq2yi9eGrnEK9sqh+mg0lU0Cgf2Hx/FHJgPRWyPoKMjt7sAYPdLNWcczIdkGh3d2rI
Hyp+KaoEBhgC8lha+cJ3S+csJjqOCcE11J27Wx+lofjeGdxYplcR02KjN8/29bWvLxabyspD1dB2
4wuwW39hZ3lKrT4BQEJfrJ9bLd47ofPNijTnEGjsr/3qYdS0YKaO6n6sHHTSpbu1HBswYh5ps3Hw
EbbXdb924krFczIeTvl0CNbpkKRLNsfBOmenMAedoL6YGHloZd//Ij83wjJkocJuu5RizMZrJ1t0
xL65XcbeiHUpN2pdMu577iNreZDCeVyYypMZetbajTCg5U+e76sSv6KZieejXbHgkrHFHl3UI4lm
WMvQ1HoqyiJsRuTB2mdF07TU4jUPRmYla9F3OyiV/a8pla0SV4PnjGlShZdcVb3YVVdhtqsHz22Z
ZfM2MbRz5PhsUdFCQMNYhdo47nutTdH3xN66U4sOF+z60JUaW0AiVA8JeaY7ZL39RvThl2retSMc
acR/Z2y0rA9yUXPcIGvXsy+exio5UOXvsiQN1Phn41aXWAjCz+fuPkyhiULqWAhGr1DD4rdO9lUE
BIgEwdvaBMD9rWypLQXjmjmLertcmAGukn5AQtJL8DHN+3QTjCnfh1yW5oU14i7iO+5lsLqLZ3oH
ajY9MO2hRIAlalZg+7N74mnZPWtpDDeUGuGxyarJq73yycyG8NAT1yAUUpdPUZ7ZRyfSH/n7gUs6
zLBgS8//0hhbU72R0BSLQ8Eubl60JICFxFj0hUAkjnX+QzRM35cXmdVFEwN0PEcUV95pSt2vGl8b
z9c+6kVWamyjvZimiAF2C1TZSFQR0ZN38MxlAxvleio47x2r2DdN/HkWa3m0yFryrgBAqsk5gDnX
U+5E/F3FcruMeRIeSgPPVqyQQK0rjnsQB/4MnE1TWye8OcaDUZo8AJLwHm8gjEEzbouCOauMPeU1
/GY2xgSdFX21nW3VCF5WFtoqJYoVFtCxSRa+p3pexhYtKyBH6a52lofBmGl4bdz7fOrVYA3xWmJr
WajeeLZx2iGEcELBOm8NWecxjXLTyVUsjUL9rfXb6OC3PwctI9HawINxbAK3eRBZ28qtWItNZ6C3
qvTaKdriUFtHsrzDsm2CekHYlBRFjvC7k+I3N/Kjb4Ykamqk+pn7vTKrQ9d7QIsSLDB4cU+mzB9F
EH1nc0UCvsGyR20MHi1TUxzwiUBVazhEB+7EkNpb5jaFzN3F6lmrLoFeeSFFThTvuPyCEdXj8Cc7
ZbxxTdye01EB6Z+PxAP0yIhxipG0e3EofIVlgW82S2wtP/vKugHU0qvFpo9L/TqvUzBm6wlFAX92
ljnmBgBwFX2Lj81457hD9qj4ZnXpKrxz+yR71K124USydD8t1N2mUl40FKt7AgTutWnkCZ50Qxcu
EzUPIZy2vbTIMx8fRzmOycVmP7AqzHZh2nVbvmsBO2a9vzeoxZgNTjyuDMe1d1EpPfsh/KQOV1e9
KatHDIHKxww1Uq6Bz8o9qXx0tA5K3TA03GFp2uSBV0pLaMat3SM2Vd2B0jX3mIbmT2UcwxcvCctN
IONWVThehL036R69q4K1GI30nuJ/X89RrzDqSsaciIsEM12XLzw/kLHQ3Vttuo99QBsmG82dJY0I
BltDWxtaBYbOlc0ngzwnJX+ox1zmPSWEEtYo8eU5cX1GMa5a5RmPdymyDEIsPgAAZKILca3qtN4q
V/Jmcb22QXTG05443zSZFV6FmyfKeDEatcT+9GEsrk1kWjyw4GouxeS0i8lv9vhMi8myh7tsiVXX
6npt32NpTUJ7JSZrba3iEWS719HYrLAmNZNifb026Ei8taSExI8QjfjgkWGNVnjqrQ3LaU+tN1hL
nEfyvR3tUJ8Ej1I1axW5e5QUq31Myv7ZB/F3yPS0XxetjnJf67sT9tYbOLbOztKkwLz21cp3rDjy
47WrpXTsqJNsduFBB4uQHTNCc38L27Q7iddIS0h57J+DlZ32s8RKO5Z4gQXuOIx3ntcrl0Tpf6QE
p77nua/eofIwTolrhOugt7d1PSbnxoieGjnyXkwnhZSkKzgOgqp6KSMMq4i1D0sxingA45UidrZi
NNPLh6TK2rMX2Npz870qEm+t+nC68s4oqTkxS9jZBbZ4IUlOWOIU0jk5UGocp61/nWKdMmx1OLHq
7I8Jf5zqiYIB4UD4wDMu7tB5zyY/3oOjI+PtHe9Z46/t3o2zrWhJRqefQjwqRCscUxgKYM9Fq+SH
3mtWgFV3D/N+LKk+s3tydOJVw3qEc4YyZR6aknYaXPnzoEsbS+q8062bBX++jV3vSUy69QM3VRb+
QKb4y0DmhTIOe1QL3CaLKcQj2OtQCdv9fju3ZcNolIryFEXWMujq4c0eTXc+1oiaByWVD7JKuAvt
9NymWujOH0ofNzg/O4pDEaufZ1Dlbb7eKc9wq/zsU36fxVkC+buloERcdhsQk8Vo10jeH6MxrCFS
2F1FVILY6/VVqwpDtwrOfNjgPkmAZRhTvKKCzwNAy3QbTwdxdhu4zbsNfJn3X0y5vfyIID7C4Yk3
vl0nmrc5t3f6L6Z8eanbtf/4Kf/x3W6f4Dbly8tX+At9fvx/fKfby9ymfHmZ25T/3e/jH1/m37+T
uEz8PpR2KJaNH1xE1+1j3Jr/+Bb/OOU28OVX/r9/qduP8eWl/u6Tfpnyd+/2pe//4yf9x5f695/U
9tAMaa6WzfJhsk8Opq+hOPyb9h9DpKK4Clv7z6uu7UbHEUe8yrV9veCPy/72HUSneKk/rxK9fzv/
9q63OTJ553FxG/nzlf6v789mhq13p4eszm/veH3V6/vc3vfP3v/r+17f8c+fRLx7TQ2EUXQY1v/+
7d8+1Ze+W/PrB/3HS8TAHx/99hJiJJ7e9EufGPgv+v6LKf/7l0JT3wBDxnNCD4fq2PS+tShRxOOA
SxML+OpITW2FcocmGi2sZQrbnUt2lamrGCsUSqYcVpTTsJjYDx6aOMQrUHzrcqtmda/PxbDXLnQ9
dg5ofqmgE13t6MS7wmEVmKu5ulIH8Oo6SSWMzosZaQaklwSndwYB113XYxpwh8Ej+XBcoj9PjX6M
pJnoFQfV+rzw1nW9errOxWYUTk4Vf3cDTOCx4DNmaZJEK3JSxKPkJLugylzrRVofNdtMLxLRl73h
1GcxJmYVfHNxFyv7uTLNENNU0Lt3PsGWrZiCUwpLpJSlKa8qJsR5hoZLDxELTm8iBv7Ld8cg6GwZ
qksQ9W/e2Rm8fau6716qEYGbiJcjSizMxyfapWhbquVDAXQ+h28D+u8ppi4xJeuZgkHf9TJxrTiI
ec7vVzGKCB8/neJdJaeiRStDsgDiVByIEoK5+H+0ndly28jSrZ8IEZiHW46iREqWZFtu3yDa7W7M
84ynPx+SakFW997/fyLOuUGgMrMKtEwCqMyVa63jd0GJ615AX07Hd3NAnv4d/s4K2WXqbkdDHWj0
hgTMTEz7vkfN8F7O0ibd9D1SQB/svBBFO95P+Q59mDC24blPgsO6hkTIoWR7u+lQJT+uNjkLU6e/
oQ3yzw92WaRs3Lu6nO1bcYrJSYdDpk4Lq/ZggZmkTmgtB6NGfsCuvatdnGKXs/UAvM6+k+HcRzm9
RMsqLsUUv45f58q0xoz8XWTUCH1n2XgAAoA2TDzr3sa2vOYT80iSoCui8K0FQk3azh4PsVe0n4ZA
bT/VWuncOr37WUyrvZ3nz3Byu+w1CJVDBhz5YJtBv52WmWK7XkNWWo1yHdcJput1xKGW8zcotRuk
bWjTlbNwCh9f+3U/tO7aYO3LzdV3PZeeXenehVgEtEO782B2CKnh3qqtYaQwY1VZc6tUis25r6j1
L+etZtTqVsL9tu7Hu1aDiRN+UeSFYuO1dzpROs8lu0F39Howyga6B7L5YnoX8rHzWvxB7NKO/S7U
UPxBpksjNmR3mwhexO9k70pAxjRKN6lr34ULKAJtSfV7VihXKr41IrQ1DdqZIdvqpw+gnyQDfH4Q
ozOHxZn+V4sEyK54wwY1MECgpkXlaMkA8kt5iqiiQn0Ao4AcoPTKbuy07TcyLIWRaIlrqYZd44Ba
DHs0y5ud1ZTNo+EtDJVtHe9CyMLgznOSHDgIoteD79WP5TDVj2LTFltHU3e4bcjRHmQs7g/rjGr8
0HR+cOrtZjj39D6fvWHhsZZxDI/ZnaujmlyM+e7qIPkEHmB0uh+h0UYU7vUeBp+g3K0rdHn8utYH
G3r2xp2v338w22qkHBV9fOyWR4M8Lt49V65PG7qJ5i05BO3dE0Yi/8sT6fqQGfxI3QaAnrZ0+MGw
olAxzVB4g+22QA68TiivcEjfzibg9g2EQn97xN0PyXXGB7sM2UH3R5D/35qhc9EUM9nvKh5NzJkZ
KZf1kPvN69AM2k0HTOQsTrFf5/Z042yDuZ736zSy6v6uLytte+VLMWk4pA1qaHa6aUQRIGAN5T6n
+c2YoHm9bXNnOOdxzsY0aqpTPKfVKTFSV30aLHIHKpo4W4mpl8BEWhWmRTmpo+p2p4/3YnJDVDx5
GR0Uf9toarb1YJqGiMOZb3jMaQ80s+oPcpbBbK/PUXdZ7boFQi7TraOYPBVQLUQ+pXV0+Ni0+DF/
PZDW418C6nsXKd5SGVjckYmktvZ2NbE1yyXHQqEkw9XWDxDW0Lb3DUKav36wME8r0DHmlg5W/TSn
UXUkT40MYpdVsK+i7KlDfxp22fDDRZRiW9PU/8l/i40MZ/4QOzjfai6TVjDyBBolgK5RQ3DtDemk
PLgx0IAcru7KjshIgnR4tRU0VhVjBUXnMuM6WdZBLZOkXhUipbJ46gIc5U5WtMfwRkI+TlnWprU2
gjeMGeJFv2+X6o4z2si8LfKNDVQ1/NfZP+2QPhEtqX4P7RheD6tJH6o6aW5HPUTxnD6XzxIbj/3H
WLWfLco0QB8UHV0cR+ORJD0DDbx5NMMkDJeGAtWAcF680m0gXscF6CBemVt01CFfeZB91tma1Mk3
KMTpNA+bZOAr8FPrULwVFCRXb1bAwlubAJoaDZ4Yb2HLRioTohI6eJaz1bHawsULgkM72jHdChIn
hwE+n6uD3o2fMxW+eRgooq4T5BIfVpJLTLCdwCnEwhK8XjtdPhToq+ZSAWsyHBPt4Ak4XmSP8W/0
QUGfq/4W8AegWBhBVjN02m+VpQGyKqfnqRjoz1OSlEp4AGdzrjoUP1X/EqSz+qRFfGGX6bJq3ub1
aSTf+79b1UcWXRsVBT5kXh5P1uBaR83v6cwGn4XKvNKfIz0KXsJyPgUV2f7WjefPRVVsx1ZTvtI/
V9zrqONsgiWKpkXenW1YSsXroWrCP4UlxStL0pU3nMUbmeq7JfMpp1DMGm5b/KSkkFJh8AoQ9E73
pEJZderc0D7Almt/Vebovl0ocdeIFODnqYwc6xA2FrQ9Zq8gAADxfHWU9+QZ/e0708m3H96Vaark
DXxWVePOil+9rzbxRE39zjONPH4211d1Cj430MchBg7XgpFCiZ+azW2rDspw/zakKBpc5DDnzonm
6PJiKx5YtREO00Zzoyc5eAA8ygQsnozgttBR02zvjN6EQjSbsvGYdUPPTZYJM7//JweZu+1C4Hss
YnqEtlOr3pZt51wkZNL94d525+M6QUeW64Y7KF31MoFWZmvbQsB1jbled04eyqIIr4sYGtDDcKLw
KZ/CAYZ/A0WRtZFYOYCaTndgm4aDuSw/Ky705/DqPSvpTo3h0iy6ZnieglrfRoMV3ohtBHF7BhX1
E4W+4VlMVWFCFZSpF2cxDaDT0TW3eYtchiWbvifD+iY+CTfR69t6GS07reqbt1Pm/wZ3yHDnoSh9
N/kjKHQ5lQO3d0WBGfEt4GMUQqqvUyVGhn7RBtVGxirf3L1uzf11zTUmK+LJ366zZV2rnl4Xuy4h
4zJzPqtDHRw/hNiNyhM18L6EVg0XZ+eZt26vRGAHZ5VTOaxj8UukuJ0ULZ5rpIztNfLqklAKEtNW
C+AZkSBZQ87WS8Jupxjbf72aRLJHDWGPA5moIin24NhKskPTNNnLsPdCbL0xPsBz72wGOCgOHxz+
kCIAFaenj/ZivA3LTLur8zq1IeRkkdF91qdyuA/0oAWclDkHj53lI7Ro9cav5+EkQzkknYuASh+f
ZVQhP/zYWeMuh4L2oVhGnhkEjzRmrlMqWDguHcp+/oTI0tbrWlgGvOx3jfbvaAvHy8xPREe9SKYv
Fx7NcDg0UQZOqarh5m+Hx9pRw2caAcBV+s9yMGK7BUFk+bfpYnMbgKrzjOiCeKnWdw95oN9Csvs6
Qe+BMKCozI8cE61o2d6Z+/Ig8WBv83NfOH+t8bQGAu+yocde1q/6atoGfTjdyHBuyw4wmh1tZai4
qfGUl1+zJH29Wum6FelL2zkZaZuAuikMkjbuwvOuRyBHSmSVdoowvC+2CBHrka38wvi+jM2TQaMc
bG8Y/MUgVhnKwYjsGBxNEew+ONYh7J/mIbRQ7q6/GpoL0+pkBJBtuhSbkEXYWgAfd+3QzAeq8JCf
uVH4qEbuBgnA7B9emWtC6iqxqeEGzzKf5v6P8yUiNPn/+nCFt+uLc10DUDDElIDQPcjiDlYIh1eC
dpe/sWneubhKu6czI4BIwBr+qNs4uI0XjPVGojs7crZTaIyf5NAatXkpfUhY63b6lNs0eWSxj3bS
8i9Mph5SP6s+X0cuZbRGQec4kT/Hm1c+XfYv3pSU2Lu53TIXUefwOUct8oZadUCHU0rrTVLWt8AF
4ZYCAPs0hts0Wgr+i6VQY+/WHvO/xHUNWgTT08qN9uucYCjSzdQHr+uIQ03/f66zXnv8nz9P18/q
1rBgKKtSCynURj/2sW6dWt/gfSvte+M8VSzDq1dqnFPbiG9HWoDhlTfOYhrEe42R8IqmnL3WevSS
LFMkUtaWoTLCP7irAgif2qSa9mIU9/WKEj7ShLSn+apGBjpKXu/S5QTOZ1OaxnQDq+Ie/vTI3JLU
MG+jKrOAbnPPbwMeeZAUMvbk/i5+cjmTuy+rtr15fa/xx+hElk+55wcSPLhd6iLL2UI4/WZTFwcM
6nTm1PrVnsO8Y15Ps2L+1utWeZL5MksmaHx9dnxToEVZ5otj6DP3bOuTcoizkX4OlOLASlTnWbNe
NeM+DMUhtmm2zuhn0lr7P8fKwmkU/O7YMKLV9nOJBt5WzkxAK9ezfLGVqQJ9/Jv3v8chKKGACiaZ
6ab7D9xYMtSB8Sp5BGD2jTNL7HXYB+94tFKgBSmiowkKgRfNCcoXeo03ppmBcR5NAwBz/GwsZnR1
E1SSSYnK0KpovYcjSQHAPBcvukYSniyQcxEvb/TXNWbeaT7FTvgc0Kz0wiHhZ2vyHgOdqY3Su3os
Suep8W3UN9YhzSGnPoDQ5Kg03tUbQFb2GNumdRbBGKRwH63J6O5EQ8ZfVGKaSIn2ahXpO0dEZMbY
Ts5ILV8nyCw5uEZ6nSojmT9aSbx3gNLsSrdKyXV207HQIuOxpNFq35XkyUzLgpR9sfkK0oFlYTfX
EHFMLIAIt5fflvr0ZxdY2i2pYeMR+v5bNQ7Vi9a1LlLtLxO9Yo/t4pq6Vrlo9njTGo4XbbmFTreJ
ov91jTRp1gKdbhZbueb6YdKgAxACLKYEw34n9rT12m0Vz83xutT6YcQtHzB20usHWZcrXjQvcU55
rAcQJrCxM5b9pBsp/Q1Qf/q2FLb0m9WoTTO4W9kvSjiYbyInHaHwZeK6xOpYbesy8MXGm5nfKXrR
41dSaC80VCqf22KyjkVnljdtVqcI9sJZBvDxj18Dxsj95NcBaRmhAppU+mQMiLyEDFANbWNnV9n7
obkMJVi8ErwOxfthbmEDT2/BWG9FFy9LwAONvvsNfKvm3wZaW9K7QENnWpcI6IlaHrld4yLRzYgW
fG0Md0X7V1pY5m0IxdMdnaT8V1UKSgd0hhbIkC1W16CoREpIvNMSImdyqBuapK6ej2M7ao1bu/8D
UmybvuglTpaTMUmkjlZo5MqmAImgIOkz2qA5GLMWKjdjRcJ+5jmy7S30yP5KUzO7Aw1ckvqMsuyu
ARG1RYgZVdRlUuOm3j7quoh3q9xRzAtiL3StDxMdgIuW1zKENWp68EIfGRSIk69eS+3rx7lV0wsN
eC/sOotvXRbPG62I/JeuA46k9cX04leRtUHRMH/xHYjriyLwvnZhgwyxRc9uZ9DRRNnAu9VQ87n2
aZtx7F+HmlA9lPDOiVeGq1f66v63c9M0iLbOwJa8Xbo/jQ54jFGjxR5FnnOxF7YTymeg2CdqhndD
UO3FNgK5nHdX9zIl6wvUPJcVTBq69p6m13u3Vsob6FPcfULb7m96En9taDF4VPtKfxiyKt2IPc96
c5epwMi9BdRL+zOvZto3f67aW/4AzQ64VvIb3W3Npgk8/x4s4PxUKu2j2AM9qw6pb1okxrhI1LSH
zgRO1MKz+RJ9N8J4/DnMgb8puK099mU730ToZd2oZhY8sR0EQ2/n9s/ou97CfyKR0JtNj3YMLczr
mzV8k3Q+oQqwg8IipQcqJWtULz18YqTVIN1Pk5NeQOM5D3mFxKgSWDzN3s6CnFSp2KK3s9V7PYvH
4tLlkGNFgf0Y8vZ64rto3MuBJnbz3op9eP/hnl/Uwt87ZDjF/mNZZu5JYteI0CB3ZltgTvs0eILc
L3/W6jTe+yqw/6KhcSxWynJr9U76RzvG29mcxu8B/NT7uUZbd41oltTMf40Qnqg0jrZZFKJHESg0
fORQbR5ht8n4FSlq+OAvG44m9JydhRjZ9io6Fcrm5J1GVUB/gxJZdx6coR264OxPxOulLj+atL5M
SlnTFLLsad5NW9amBjzeNfWlXcRa9J6Er1F55dMEMPE0uIp+GOdS+UoG6xph0PSzySaIh+yYlqic
+rBmKM0TMkK/U3rW7mDWbZ/gUZzuA2e8MXI+9lYtpuKAeOCwk1g5GGr6OxR2qHMu06sumumpROKS
TeknNpfbfq4pS/rQgYvUStuQhysMsiNz005fHD3fSQs09Khsh7vQ3EmXs6s72sa1bfQRUWxMQ61X
niN/mvaBqxQ2nTLQ4sohtFX1VrGWA1jzjLsIp2BrTZ2Wgu5Hxr2RSsHikfClp/0/neYBMgI17bD0
vVbT+Bgt92vIvixqOKnFtp7GhfzP2W/zwyoKMYO7hR++gm1+cm7E/lE3QkLy2Bjv0ik0NzMsHDsJ
FMe6lJwFSXOM35b6EJa4D4qnZcjbQ7mix7s2s3Zta+efrDJlo2km8bHWkYhu9IidpprSON+pKFWY
9Y+hzLyD3qvzVhSORP1IbK3Xz9tVufE/2tRlLh1+tKauMbJWWjfDtkNAbyeFx5Ug+lq2fFfHDLvc
PvjD8EWqllf3lTv6n+fX8qZpQGp+5Zzuis4+9EX3xY12kF9uLH1ML8PU9+E+UWj1RPnx4zBZuoyR
q83OiCMeZfQW2i73MbmZvdllRRmJXSLe4sVuhnrz8BYvl5RQ77tdQcBULqzVcihK3943fT1vVpuc
LfyZF73woLGVGMuFl5B+/dd5rTvQFCSRQ1IFl3FInH1RLcrObzHrii3Ea0eqUT/tvrJvq8q6v/49
ZAjrFW3R/AHWfxFVtmuYmNzc4X7+NvU6FM8HGxnf3/2grjaaPqj7puXOJuwCZWP8BFDfPwRAi8Gw
IlS4kJU3QZUhfw1PqETJJCfoYV9YvP+c1DbJ5bVUokUaWlFmTrtbmUyX2kTgZ5OU9ogULeNgps7f
T5QSxaYstveBdF3vuVst6rV4xE1OWKOySP4N7LUB8VD8p0nl7aTkk/FJDnPbOztnaIL9aqtpr6OE
iHhdlqsm22LEvgaEJx/kQLYajERNzjsffRgcF6Wq0E4M5Iy+S8A7c9drB+hss63Y1jXIyYF7ahzn
uoY47FzzLnrAq+Zyqe7teqCA0sM8mwiW/urgneMPSq/9aV288vgZlGbHl8/Tb2BQghJmkf0QKTpD
L+izdsyHJkciRFTtlgAxSYAcYue9SUKXiYCVrevEX9dal/91ralov3lRrN26erhxbCQI5BBrBZpp
mt9tQ+jF0m1bQIqkz5556tS0fer7zPvUZ+GSo5rT7RCg0OGrRF/HJK6oxefaa7RDO86ngq3Mx+j1
ejJDXdYX22SO3qeR9WXUldpLlIUvYxI5j+PA616VGOFJhtK6483OHV1ozUV6eLLYQ4tcu5OBBIUw
09PLaH6OzPa10Ydo/5j0oKZqi2awbecCltYafjkyQ+bSgfx6qXWp5VIOSVyEm/gwWluEj35Nn9+y
hkrn1XngMpm3VLZUP0eQPQRkAU7/U5j1yBan052Y5FDC6nREVkmHzJEwMo9wzsfEqVY33SWKU91W
oxk7aNEg3HQjW4lEHnFyKgc4HP1diz79RrYpYpNtiZyttnXGB5ssYFL126hu0e1DGkCBDMEX9o40
jGZR51SrKUoMC50Y7a6vhGHFVO8tS4cisw/17KDQP3molwLpnJTZgTaD5FAt1dTVOwX6H6MGgoaS
XrQ1ldbZf4DJy1C8JSXHq3dFwwucnipteJ37wXFdavEmM99kz+Nh59FFVBbW17mEqctHeI+Ch2Z9
9Tv9uw/r0oM4u1bfQJKnf64ypHEnPTyKOcxc/WIM9OGOemR/HQu1OeVqmezEawWNsg88dFdl6KOe
c73AdcnR+XABionvLhC5jXuAyhTUK20u7dkKky1D0i4yRAAPFjdN36ZJfwuBp3vu/AmlSyuKflQ0
csw6/KedpZiHQS9sSC2K5MuooHC5BACgdCC7CIyHdeZMo9GPSmMT7Pnmt3TOrENrBXytLFjr0zGD
Hybia9cvYJf1ILYcXU7obfPjaveiejhUACXJc0U03/w6VYaKgCmXufTpFu/mTk9xxJfJ6oK63HSL
PoUc7KIjUSWndQwEq10Oq1ts0xyEu3kgESSOj0tc1ylrCsVkoXeGXtvn9TB0fXPbl0CX3uwBaKSz
MUK0t/v7lJbDfm7exRRtNB6T1vsh0s9wJeuXWrnKREMNjUK0vah6ir3KjhIkFjkTSW6UuvUL7zar
OdCMFE47iqy/LPpuvdX+y6JBEx36vIlcZ6vTObXsKWQDYvmufRzH5LuY1sOH/QeNwt96ewZPu8wE
X6YjLTySLV6Ga6yzrFaF0fd3srvX/UxfDTsATu5dbGQVKZ28fm5SGvhUZaYZJasceIQr5/Nk05kO
Yc1fSVu6XzTun+TwNP88x3V9pxsAIZPeMZ75mw+bUGnVn0r7MC7sXcscq9Jf5/ia4p+bIELcKSnQ
vB+m7ZQV7IrJaH9vuT9vekhcHuqmh85DDdh9hdmM1iXcD/BFTtu0gcvRGaZiR0UlfgB6PJ5sd1KO
utMUj67mVex86MMyPOiWl8tP0fBp7Bv924dJWlsrsK2axWNbw3vgTrpzMgdvylCd4AWS/qDaOSRW
bnxN6vE+ndz0j8RI6KTk7e0Jfs2aHlMiQkU1vtZDj4oq+bN/i3hb4z9G0MTmbnO6gHdul3yBlwKV
xgXC0O1VqltframpaQALPwugoghV+3aEY+sKc8hKA6gnahgHY4S9qoNv91gaiHEWhYle07JMnEfX
RWV+u5NFJ9CSsqhgKGjsdK6LdtrU7WNES4AW866iOsOnQK3yM9oG7EAQfL8OReZMeGM1TOROYFhZ
XnfEvpjqWM3PssTbOmKKLXiPY0Xjzwx9v2jt+Xz9nOA823ry0Fhus+3CMP+jQxw6bD3vO8KB/i5l
o3WNsFq134SAdJDVUw92E9NA9ZZPhQ6geSjKVMPhKChVL3ib1WjBg73pNYWti8ymaFNtdDgflgdy
YO+KcSa9NmXZQ1bCJSrKWF0VjwCq/umobYW9xOIIyKhdZyS9x7d4cQRxaZ51Ax7iy0iqKisatXl+
ze8MBorGIwXq81hqMID1k/p7m7zEQQwHUR+q28ib5nsNfNOZBvY1IO+jfZ0q4PmU2D1ObXew1Na5
syffcpC4rZJDDpEiKCNUysQdIcd2F/HvgX4oSQ4prXenVKeJXf5lwKz3Buj/l26E6WO1w42zN9Mk
fPmXeHux65FXgGxs4CIroPdIk5pf6ZKTlLHqBvWGsrF1szwTtl6pjRvTztpL61fGS0PlpW5JQpIc
uA/rrtwIy+bkJlBaKfAdytBEmfW/Tqo0E3BePiH2CMXy9aDAUwm8EP2Mdv7btnjj0LRRhBmAPakI
0cNuXGpudY6baXoMl0M+WvumLGB3X0ZyAPBvRg0vnYvFyzr1oaNWLCM4HOHjANl3Uf3gbjXFY53d
Db36m5jkYHdecXJVvb3ObKI6POW19ScSPR2qxQoyRt2Y9HdWUHRbiNAtakxDSb59MYpHIuXsGi5j
M8j+zFNVBS+TjGe2TNq+mvthI1hLbaD7hvdyPDKWGDmTAyxp8BYk59UMfW/cbcque51QNyX9s7P6
kOgOUkZK6znckxWdv1xX+/upCtxdnBjT56YPyaNa3qOuguUKxxL2UFtT7sQ5D6pKQ2VRHcXrQv90
k/mhvxWvy6PmYk/O73QWT58tuKCfkQMo6rrutkWtPFQD3GISWVh0Z1dTrp5kHb3mp9NYw7QXr950
yJfT7wobJp8IHEf8KdbLW1lWIkBCQtinVE8yinKIKNlyVmdZjZxVB4l9hf5wbRfnyMxR8dN6tmFz
qH/xaWal4BFBExUN6s3AF/lkQKN7oSubW3MdlJ8ryDE26lBFPwr+aD4JnwC5oGanBvF40wX5IhhP
6pTttLaNorCCFY9hphehsQHNkFx4KMHXgi4wvVKms4vbWNumfvZLYOggAuBX2UHNq2gTWlTflKUE
58/WCNx72Hr92N6LSZx2A4GN6pnDQSLEYXcQOcl8sa2LaFYHRhfVXLGrjTIgSYNmFv362rnuqvym
DP1Hf1ZMqL+E0irIdIisNDhSZz/+I+NZDrnK4gkbj1O0YJDlrHOAT4sR7mbC5fQaCnVlvu86ylJe
7e887yUs2ulhTQFMiklbgB8pN5I4EEfUmCgVh0294wZrfBJHqjfUvAvtBYKM9NYpipwbn6cfzazz
7ssWXYPMihBU8Od5q9ZO/NIObrFx5sz/vXKr+2EgIb8Z5+8lGz7+qkVLB0lf/ZmY2VdrSPLvncJ/
Lf3L0xf2A9kOiG/z2PUFCQE0pi9uOM43U+B0t5XqDXcRBbKPVy5GRAjXK1vLlZWwvC+ngjxLkX6n
aP/+yn2XfI3LTN3Gudk/zFF+gMQMNu7ZVI5mMSm/GwPfc69L9GfoQNw9FP/emZ7//pY6unY0hlj9
lEBotnWaqvxmNd3LAtpm/l9QG1HpnJPfFU1RX4LeSXY6P/pPQYpyNP3b8W2UxM1lbON5b3lInjqh
D2F0aGo/ENJ4/RgaH0Pxg+BHZ5AE/PAxptn7x8eITLf45WPUvNhcDN6Tt93I77kakK+gCJF9hgq2
eDRabivLyPRUDmD5cmfKEXPGxNtWs/MaozvKUKaHM1glGbbGeJ1OX7fTbJepNAbQYw4psjOb0a43
QuvZL7TskZ0UwITWekZPwHrugyUJgwjSndjqIFhQvwvXFSTHzyCMskfbf52OJBj1xMgim2B26rlr
zddDs5wlwN9tBWFjsdtRP5NbSQ0Sp4sHch5UezT1hMoqimiLroOpkV2gBDKfYYNFU0/9Q8wN0oO3
EiU6NRKVz9N0Liv1kfcWfxuVJXyY0yIW3S8MKnLQ277n/Rgy6Aj6x9PqQBqBaPUtehrrfdH6N23B
ztkgf3aS4l2awH0Fw4QLGSo4a/HCee2dpNKX6XO3RYJgQ4+8v78CB+YhDDe+P7jHItJqY0efT3Gv
LUY0Fdyj6tAOPy0HOROvDovbpl28VQt2phva4pRDEvYwh8ZnXVhql9Fkq5+FwlZ8y2j1LZHqW+Sv
85Bxv0aWRm3QSAYszB+saZ+0cCjJK+D1bVCMY1SiE7K8LEqpXA7XaLM16PKlwr4evEmZ9lPJ2+8Q
2jexqRiAFKLpO8CuXZl6ycsU1SWtftiFmzaJPJgsqvRqd6eFYcz10VjFvsZruvknr28D9zByL6JR
Loc20ekWGbqIdBss7qs3WOIyp50BO8huMU+z8D7QeHC17UCnBXLu3zzPD3ajkem3Ut1xik/zPDUv
H6IGJ15qi7cpu/9Hhf+0zrApXLiRY+7cPKTAWS17fKMZH6uJ/1Ipa/Q6ezYpr42G4jympmo8w7Kz
V3jeoJlidWclZb8mSjV6qvE6p4c0ES06Nsi+5EDTw+ZOvG1q3U7QVjwFQWjKGmLukRY9hxlryJIG
eTDwSEm2ycIiQcEKddNyqirodwAqVUYUPhcQ90PW4m6vUqiV0aNp6PvOQdRPxZuwrZapYvq3+UuE
OB0a7PYWmjReva2dtlz+Kc2VwNwpzOrMP6W5cparVlifxTsvlXHxUh0nOETpYPXKr0mGoaO/n/tv
wfJb466WnIe7PHJGGgg95bMSTP84m0b91Ta8nX2IU+JA2YxNPR5RfDfuwtGFdGf50oKDeJrKcXq2
+ta4K7spRdWQL2cN3bfB7uWdXb7M/t/xQwwX6NwXg63uS9shQQSJyd3chPrdpLf2LjNjYyO21fFv
Q3IJerWReavbyGd714aB8dGhLeunPHF3rWsg8aVo4YMcsiL9TP+qA+Lxb5OcwevmbeGUT/eF6GWK
sYwbaFNsFwq0X6OjELB7av9YzcYUROsVMqd4vYJjgd1aWOO8rR6E6V5mrMG2kj0HQ3ZSFFg26V6K
N1U2xocWlU+05Fz91M5qda8upVolzLw7tQNisFR6edI2Tw05J2QWKnRblwhxZI150ughu06ivbjb
NYibTdrs3yNH2m6U1Ct/a0vKkZaehXeZ35cv6JFd7fWEShGCROa+Surqt5J3VU0riicj92EryiaQ
xou9X6bTARWs0yskV58Du/uKyEWxQ3sveR5U0i1yJrZhsU2LTc7+38QpBemFXIW6fBxDbesZM3T7
yx3NOs791H4z9XC6m1Qwy2JN0kzbjgN3lDI00K/YdzMk2B4iPAoEeYe6ibWjCF3MjnFvaYX6lGRj
8ilq9J9ilig3ctVjbprTtyVK9ZyjkYGHKRTzmXfN/E6zuAlQj7eexVaE4W6kyfHRsJAdjy2oYB1Q
10eJkAnmRLpzEYB9Ftsyobdhb73mAVw9iADxJXtYu8MX4NL1ye9rfR8uqS8Hu9Va7+0F26LvS/y/
2Yc5RX228jfhGHb3ST64h0Tvi32Rh9kXaAyNG3QpvW3ot9mXIaxpWnYCZ6N4DOPZJymx6BxJsGbA
59Nnw704kzKenxJIyAJenQZ0tnZZUOif9W6IHgenHW76xHZV0nB2e1vysEw3gxb4J9M4albT9D/F
oRTQXd1l+tjeXsOR7UNvBhEq0FMVLCxzOd6bUdG9tDt7NIcXVWlaBKfGdCPDoOwWhkkFGdjFiypp
ibgCrSwyzEYUzAJreKYy7T26nX0RM39dGIoCQO5lUrOkiwpahhDMjXgdbfrum1N7SFL2d+vjluxI
iq46GRK0AN49huVpuz58/XG/NPW+CxBfKAosOGdkXq7Papmok4OOIEM6m7C7s4fUhkO/VNmybmyf
otk/tF0YPIipU130jsP6p/jEtE5abb9Oase5utO64afE/99OiqQAKFfpGpc8qTM+eHEA1KNsBqP6
MdXBnRLztvmc+23xOU/8v7Tlraty6mjj8jJ5gU7QuA7tX4fiXYPJWDWXdTgkdJxpaVDtPOXkm0tn
8Wi48ydGgfQZ9/86Mpw83wypXT0BCdG3Vhbqj66uTQdkpeszRHD97dAgluM5bvNAftnYKQAmvswV
QhpTUdU/3Co8NRp4200BnBt+AoRCM+MHyjvhN1t39G1Cue26ZK8stI9O/rrkMANY6gbrdUlays8B
392obYZvSqH3UDNyNtGDt0HnYPiWN1xTzobF9q9xhTFDE+tBWLod2yw8iDaYT1rlYjtQXFQQJ+9l
WHc1QuEocopSmGiGlZnuXN7sIi1mk8DgYZzEvAte3BzZ4A0nps/zZ4NUx/Xkveu/xKgAfm77OTIO
QWd0uxDZ+lPkedM3BznrbijKr41WxJcUhujNiK7HNwmLUHo8wRGMzqbpbEq9927iRPePIc2KOxqT
zX00lPxfl+nc7YwiRfdDxlNrdtCKmOZ+RFQIXVB73huqcwTL9NO3puAkvPWArtoHOXuzryaxz5Z2
jReKezFZC2BkxM5TNTiJXUzi/B/tH9bnO/7u8/y6vnxOTxAdb2sPunXw6Go7aIpt8oX8+9BDZDvp
3UOXJ/C+V4NL6SKPf9SG4yd7sO3kf+oOkpFlwjXGmGOEXmIHVZiYu/Q/l1otb8tdp8dQ+tpjhkL4
ooZgFtbyLWrKrae56UFsop3QwXx6P6Tqxuh1eLF5lBpmoJ0ojapX3NjgpubGatzu4sAy/yWqjNcH
cFy+hl1hZEuY1xbdBdYQ+0vyd9jcjv9Y7dcwmV74Af/FNt9+Y2ZjjALTQ1taaNIblfMYNZH5CNpz
+D+sfdeSpbqy7RcRAcIIXqf3pmxXvxBt8d5I8PVnKKlV1Ord+5y4EfdFgVIpMat7TpAyR46B+mF8
0Qv9lLZgtiDPxjLbneOYLrgSGQ4lyr8eI1AdhjW4bsln0GxnUTdA0zHkWCYfdQewL9uf7qCvJvdU
+OMJtBE38qZlpYfnljklh/RGHiQHasXytWyXQgfzRS+RkvC5H5ypC6q/bZ210aMGRbrHbDBXg6px
TVKToeqpKRbUHUfD3IGMWZ9GUxkCCCPzfEejtGQIwY0zddWSQwpOPloyB71O2gXt2Q580KJoHoIV
4ZJR3EQ1TZ0BJg45uBPFUrqgHKGJFwUb6hpJKI5Mh2ZRX4X5U4C80aOVTqEUcqgrUD7P05um0pce
79ZGa0KlMIi9u6xQqsaUWmgpetBO8BZA464H+8N/egi3PdYSr/o/PICcQlhcpTz+sgbH+X0lIxP6
8NizZGwNJA5CKo5poR0V7X4faxsi0p9s0zhI9UGyX9VggbVzzdjalYWsBAOrKfJg1YlTFymTqUsI
G8LUhMKeTDOm5mMSoXXI68NEPXL9mMhQjnAKA5RSx6y4dmlyhPwgfwQ0mD9yxl5QxlWfQRLLIVle
uWvEt+WaBluueecBIatWDZIpz9NLwVMGVlrMTiI7XqOkvt7QdFdvDJxE6+/TbDUJUhpbwPujG5l0
t8emCsTPW/oEsne7Ywg94AWN0hoMObhcZ/2dTKLUUEEkeLKjjwB17epgM0cHAOSfTwTSH6h+aQ9k
afUMqk/jdz+O+j0F4BoQ5G7HqiunAJ6IzPaCF+2dBulLhmwsRN/j8E5fsDBpUfbx7+lNVpar0GGg
b84Tdx/hPQDsrrtvvSp7slmcP2XYJ5kykdegMvEdt5m1tFnY7GgQCOlxZ4IoYUkTPqbjeZWBxHXg
a9cp4otpPhJoguEltAKkdwT7DvjukwpJ5VrI6DtocL85HfR9QDTi7bMQaow8TY2vmEjjNHEoNXdl
xwDN5CtNj9neVhB8Q6uGHdLihoJeNHfkhe2FX9bpxgVrgYAM0pcuiUywnabIYKRKSUpJuSg7kLXs
k/3f/sgZnplXh90epcsSENYESAUV+fsjBljyqFyaERIa88CnYGFNkUAuwKqZR3iG930BLg3h36Hi
5d8dA1kWbI+9bQ8Z2zs4AhDzd1D6JVzvRB7Mj42b7L6Ng23Hy9QLHUUf/svnwomXtmIHrtWS5Etr
0JJ2VUOzT92h6hmCtx3Uu/0eRW/qZIfnkgMZv6DdU7dm+ioEK+xzhJMHti3/6Uavit6GgraXtX91
q9RqBGT+cFPnmGk1stNNtc5q5pvSal0PRuU+EQBOQJhs245JcoQuWHrMDM3aDkAhXENRAMZeGO5j
5yN0XTG7eGNR+BaFovxVxdC7S7gMF6YEBLoOi1+dV70NWpi/ZVUeQxon4Y8Dw4+51ML0CoGK97tU
hvx8F8eK4jXyYDXoj79Wpv7OGgOlaXEEZos4Yj6ZoQ050cr8zUaTFAWHGxiQ2PDcdYrY2yNEYoqD
jewMhHls65FsQfOlFVb/IAy8DjwbssP1CC6s2R/SV4A0Njp2qbVR36fmtW9HiJYW1s0epHMw1WbV
AXZjYyRDjDT22FyRbJdAu/7bOInHk9FUnvHaOsjGdX8WiX7SwXIyX3DHmCzePxf/8ilib3iJ2uor
7ZFpt0wb5aGH2Hzj63uyC8+9hqYL7EM6vnUBZAfm8C6FgZXdYhA7t5xgQ5UHg3gpAyhVQCrCWEXI
M0JyLh4vpt/oS3KwvZekraxlmKNYvW6CdNmMerAZI9u6aEDcTo3hsfDkNda6z3yEt2iAXATklpY5
fmQbsvWo/1vpdhRAmK5rrr0AXUhrJ3JT5A3+/apCQwCyGQ7YNA5fwJ7LIVFpa4dOdRnbVJ7kryVo
aY62C/W+UOUYjGzky64Bhf/ItRxMWOWvcjC1r+rCTcr3CwP8uEkDQRDbQHYxN1LjpXLbdhV2jXUV
BrQFkjrKDkgYgNHBH711yaCKEBt+vkxLkO8ESp4uV1edC7Q3gDzo6waSfrHUjfV/9yFHauIYbCeh
8p4Xo6sw+5bnrYfjlnmiI2dfhOONaeOJZMiSmA03NUYnTBqrGb4t6nD6Mfa/zQMfCljupfW1hizD
AsRH4WNo+u5mcIGxEaAxPLPYi9Zd1RgvhdZ9ywrp/2IRePCwq/sBumdzIdUkjf0zCeBbeUZBTwxm
TU1/GaWcJkFWdZpUFwhoAW6i+X1yjCpbW6ajiJeIOSXHwJcgaaeR1o+H90saGhMdARQ7Gw+mRAIt
V2WVhYZC8MiA8Dq0wKKT54NBQ8ua+kGz4nJZlE34dcjElduo9Vr04lvfuO0vlEz9Dl3bfeGpCR5m
V1rXhOsJdJ+a8IB/2fKcDCZbN5bLH1ncvEZ+sB1V/ogaUQwesDUh6sapn5pIFye2PBiUgfrk8zEc
uuFwoF6rQ3G+HbxxS5CgQkKnvK8R0ZsQQgo+BEqWv9saBwwUJEpNzuQnP+YS6ojWI7//uh64vYKz
m7Qn8G+gPEXn2mqOsPSW/gSWdGBuVJAmtwAKLGwHVGUKHa0amuRD22k928bYuxja1wrH7kPkeiVO
ybom8W8YrKauFJlzHUQWo3I38hAuAHFSpBoaAJOdvzDtPNx+8sZueVUPaX+enW2uiL2T8vGTG4Tc
o7W0sxpc4K8giPHOTVHa5qJFPGDvmf5ryZh/GRqcW1aA328cEzxjkwtqrsZFHPkani5DtgKeCKIG
8/NJsrQE1fWaHkwt2a2hsy552mYroZxpxE+RgVvoDQCCcTM5//Hwo9UzZhogW0RZumI7dBQ9YsBy
1GXSpU7Eh/MQGYURW0D1AZuhppAG3ie/sDeKcEWOdmSgPMgsublnlphs0wrmUO5qyLRZ4SIrM8hN
GIZ1i5Kx2tlRm+5z0x6uI4QgoREXV28Sco9cC7Rfrqh2TsH415ZnckmTMieudiI1wDzidcPVxJLT
pEx3zvREsPJ2hxiRM03ygWu7efGwZlDoW2SqUsFRlQrUlLJaImjlnU1LGMDVqKM9uDZC0F+h9ACE
jO9+ODWBuaQpK+DNEfJZfEzWi0hsoY8GeWOkc67ADMtrlojqzBwo1DcscyC+AwoUPaqHQ+Hpd+o5
ykRX4C1Jd52jyhPUVFqEBnItSDZ6Cfgd9+v8fRUvTdsV6xBJjQzXj9a5hYOmTBgICedbIbeETwME
zY5Wk0O88+O4uTQgVVi7rojW9Isq1M9Kj/JHXZTsRL3a99pzXnXg/cMYNV6li7UDxMU6Lrx3GypX
736hudNvEVW1+bkczSv5008R5PHNOghFtZ4XEn5zMyFbfKZ1EBwG/cbAYwSZQKlSKv4rI4l+NyLm
N7uHeHfjg7We7I1j86VRG+xYB7l8ZnG4bQfXeEuFASXrvB625JYghZ4aONjXY88O/23ZkWnlwhGg
4aJlM1/kB5NggbXWmTtUDfrrzB7bDbGQUTdGbP1TN1RdoizT68pfz6O+QFBCz38HeC0899AUOjQJ
/krqWiGi5YXjohBBjca24ogMS+ASVVePgT1sFE0/dZEyiM5J2SZTNxiEfg5K7de0EjIelzjIv1Ev
aGz70rf6Cx/H8bnNm/aqQUeMxkLDDG916l1oTAK5eKsHE5wBuCMYNao7Nlg7HwQrz5E2asAUDRsa
y3pmPDggDKR5nd3Vj0MbLWmsHIPoycl+l/jmbUUMrHvn5/2jyPIEtFxpf3QUuRNgw+YuZlYJLR3w
RU0uqKapTNu+Uy/OUwYMYGRsqNsbsrjkiXehHk3KsUFfIEDQH6lLS3K3u/MkfhoU7Una18mDpqK2
eRlaW2wwesjdhOVeonb/Qi5IyoQXaFDs5wlt1uhbFAIAQaEWoabLomZaJMiqfm8CurwAw4SHVHbp
LOLKA5q5tCxtwTQ7hMhW462sbvRvZVr4N1RLprsI8kYLnXwqhjK7vOwuNEoNOQ+H3Auc2+SU1Hi4
1PgOTOsmHpiSdDsJdvOk+V65uo0Rg8LWS3J7hYIrYEi8QGdHG/84H3uBTERAa1P/09tfRkO67jiC
4GWrb+Mu7XcOqoUeg9D+GcZj9iPXPWQOePGcgS7tbw5JzZ+9oSgnB7x4+1054NClVkhxWHrg4JFZ
RA407XMjKM881cxX1mxGP4tey0pWFxkFwGkrc5eLcJsAOL5BMsp8nSe9d7FbjxHJGsfiOL0ZJfPw
G4nCAuV9kEf61HQ+AG9hP0DlFwO1erfSFWTe+QUHnsiU3oosHmPY5yRFsfXTHGp4tuVB1jVt1nbD
4ucmw1YwaoP2Z4FYlcYs63eDNFbJh/jNbhHUSIHPxkm7w/EQ2++DUdYotlPTfYjdTNNHV6+fkfLo
13GK3X6tsBCOwkc0tYXXJe8u1OM62BTGNmmWxmAA36FGO1e8jwYByuUruwBiSk39mO+5Mt/oHhhM
I1BYIxaAQvhelaCkJmhV8AN5RN7eBVcUzgI9Z/rXTjzRuA9utxUzvfFIE1M1sVUTq1E+VWk0HLgq
q6haN7/Y6oq6gePjd+r3J2OE1jZYOMDPWBXiRG7kMWpBsW07kMXuAT7qlq6dVch4DtpUG+CncbGI
DF3cjN4tL8C+aECzInXqiLLA97NU4qT/zDCDxLuDEBAc5qn1gzduc6SXU1dH3gUyaNs2xJt+WbOg
34BJr17NWz01wRFpeySTAE3fRndNgKQRHm1iR37103IP4h3tl2EbJwiXjm8NmAWWHPX+V/BmaTu7
0/sdykuB2lSTuI26xViv9qMMi+voW/kiGfLwnKqK0yQCPFpAEmjqfdjtxs6bVSayQ26CS3EmmQEs
FLo+WsfBrqrnBxpI8fVaF6mFHD/zoeTa6cO5AkPaa/e7FEb3GjAZgCMXrGhe5ZmvDfi/NrEh5Iac
wNr6Poc5lfVq/LCCdCeqPLp3lRk+sswEMD7VQV9Vx9Fj2hT1CU+cNxocw7A8g6L6nEsnPZlDkq6g
jAuBRdX1OrwBF3RJja/FeISpkUEmGOEQ7lRCPc6ajL39HZC49G4NvLqkwI8u2t7Tv4S11FZFxfI9
dRNkLKCOKZ4TQx3BgLNdhGCG+eLHlQS2Qnf3PHTjI6pOnSW2Q4suaZqXMQvCs64NHgh0AQOAkGy7
0go3OBSqq9wa5aYHVXhGvBKaaEGNZBhQWCtQ2YQH6n64GWo1gMXAjUaggrH+jsoOMGyVxTfPQUxd
RcxjvRZAWnXuRXp5cUJFnLP68EBKAiUAsRBLR3n4LSjlyQOaRMW3oHpfgzw0KM6BiwgcyXgg6Q8t
kmnrsUINiCwq4wGl9MZD2nibGlHKK3lkUWwCceDJBaJT4NnlsTMu8LQZ9uRsmSjMboYamCtMpRm1
WhPhyHptFWLMlqWjbWRvvzFoau0T0DEtWsUMY49+eaQuRGrMZ7tr3ruBHKJNhFLllawaZ1fmEAyj
s7qDv3rXFCJa0UGeRqlLp/XZ2WqFf0RQJ15QVqu1WlAFx3m/iWpXA0g56w6NZbpHHaitKTuW+KDk
ksiw0gSyU+qsHmS0HYABmlaaJ/y5JiJFUCVcJSG2PSwF0C3M+uTmJXijyZHfKz+HCRiCo2Tu19nU
xw4kEaxMLIM27eIlD7NmFWttspn6ZTAqzvLI3E99w8fLtyryCy1RZE5yG2SH86GaDLzdtH6KEluQ
1MlDGh2zQCQn7Hbem9GNAfb5sx8WJZjX6yPZaUbreyZoVHWimjEvXIHNx96HYDBHLaXpa2xBNlsN
4L+/WOYARa1nGhC6QhgdaVQg7cIoexztwX6SDWAyQ3TtGs1+IoupjXvQR3S3Rpl6U68WcdnxI3nk
yEis6gZKaLVWO9hRoVSyqcAhRVNDSMkeUIzlLaiLkljj8n/ciZtVd4sAcamRhfe61Eal9Fhlx1Y1
kTTR74YwA2ZozI50RcOF1UmQE5sSvI0fcwJyp3HyLMcSfD5/XtK4VvfVGlJa0dZKg2RFuuH7TFWH
lfierFiti3MHAP7ZTtNklerMPEqn+NX4SXcyRPfeBLHVncjmuODXs630SIOj8ujA1oA42ocLjUhU
0IHSGbxqmXaf01Rjz8OjPlRvzUdluYU0A5koTUWN1oKiUnlRj1xp4hi208Qpo/XPWvPy/16L7B93
nNdi/9yRVmZ5bh5Ri43HJx5GVcLCLSF43Y8ujjvsOW7xWJlHsZ343KVRJMTDlNVny9bEWbLG3+PV
dmhZDMQO2aZLFwCVfWwYB7JRkzsl6plVgzIDkJS+hi1OEODtavjwrAF+78baa9lWxffcdF9dfBG+
gwp6ugCedLr415DuS/4CqYyDGs7VzP9jif/vPpAAQ5UX+LvXdmfbp0o61oKIHrIwDTc1dGondgiT
Q9mlLHX70uJPfmHuUzQy8/Vvk3yX1RM7xH9OknFpvgamFZ1EjuLLLtPkjZo24im0MpezZUQg7uZE
akOehEr0VVdslnlpbI0IZ1RHGMOnqWm31Pyq8KclewNcHbpUQQl1BxXTu1V+aGwTH0SwZLOQoVzU
Lc9BDZqX6x419XufN+nLoI3bvGIAtSq7bibebBdB8W7nYGzbV8DXvdgFzpAf9tn/3/aiQv0aZa+m
xJfKXoHyEprMw5Qsq0Bbe+q8+mnOn6U9q7a97crlnD8TSGEiChu5mzkp1lnBWxpY8kimyR4uCx8V
ZZRzGzU/OYVm+TTfusMDZ1tV4bCcl6n9/vPSNDAY6bQ0LaSDyvnWOWw5GqgQbJwRgcEUkJRLWjrO
UqubDHUA0r9MI3hCDXvUtTxnykZ+NfOhoAgEyZZWmObSAh+rCLD7oKBJLfrRYHs6rTSb5jWrKNni
fcOPNAgc2ENsp92pRxn/SmYcO261kZl2HnjxlYOF1KwyueCZ3hXpAKou1aXtip0HyLUJPzmSzXFB
cABQ+JUGJze1roNU+Ga25ez3vKw2uJ+XpUmehmBWLJoE5yhsg2jZHozWNEhN+7Gs3+CoMJTYVclW
s/dli50d7WfcADgI6tJ+hrqO2wuUAyE1MXdpFLVs+L0kJzfAqadHBfHWl+M3r8WRKOB6fwKhOPZ4
1OfKSFfURH4Oidik3tJUHyzreG2oKdSfV/ALEPybff3wh31a+dNNhtSLFtzNxQYhjn4vefDIrF7/
yiHE6vl29CPr4n5Zy9i9QPC3PYHGA+WEQ+F9M6ozOdhQJV4WHJzylSzLcw4dkRUNOJAAylBwXxfV
yqlEdPbCILuEI7AHSG1FPxz21JfG+M1EUfoKOra52jb7W6SIEXtoINyJd+7wNdOtZhElZnDLc8e6
0ACOAKitUAMaSuymgVID/7LPUEchqwM3QlAr2goCJRvxQDbR2kDZDf3wUCEyuDEDTVz9NGRXo9bv
jdrUxkglUU+0WrjRwJgPRWAUtAScswOiKnsqapkLXagLdWf7APLzaZD8yU7NgNTSwY6c3Z92tSzY
obVDYbS7T/4f9TPJqIVHFORMg39MR/Uu8se6mD7eXG9DboBE5sexTLfzsgyY+nPsimWlNfLsOEjo
SGDyr72P1zUKzaKHJvEA+y2g2CBrL18allG+8qZGGZ+o06+uCxSAEPkPLwF5Uu50vzsrXyVJxqEf
+oBkUIxTStosS8/0fyN1Bhh3mnyX0U/U6FXPVtcN6xCPxlOl58XRQHZ1M7oWNpUgH1gEmdv+MFmw
1MY0+w0O7pfOHqxXT5MI7iPyfnE0Xd9DFVXbcpzJ7nHu9kvR6sbXwer3wjHS3zofD93gVV8B2oRA
F9gPedcsQtGPjzrL461vVcmh4k1ytdwwWBleL74CSb8dyiT9pQ/hly6Nh5deyAGnTyM/eUZnnfDL
Lta858Ur7xAOVK5mO+4j7obHqo7sZRnEHSiw7eYYucb42DbGI3g67K/QaIaak2+1J+iHlQ+gaftO
dvwxiMr0lTjnoK27100IIHXkrjQPxXUgwAwuWpZH58oIcdg3zf57ba+dOMp/AFwDmSzlwBpn2KKG
MlzHLMlvKH7Jb4WPAi8EHErE6+3sZkB7zV2UGT7xmF7JhBouDZlp4ZnhQmrFLtDaeCMU6AP/1dqd
uWm0QNhYHEz13psGfFQLjH5xo17o+MU5Y+F5npQWeOsPYQQSz4+FciSMV/gxxRuNICLYUL8vTD48
NJpF5tY/iOxtVHycZdINxzZb5LaifJuI36aWfKj51C9lMB4bYF07wz1AwmZhO2DxKFLzMmEWRkhj
IDgQbwjjEOSsOaNA44UGyeSExpmZ/bt/A4Q70mSBfdRq114SHYVV1F+KyDIeGIJmp7/Y+yr/bI9Z
+8VOm3f/CgCgJbFX4HvzxfNj9iADVFNNkazc75t3flckQU7cATcoYRKoVC0D/0Jbt+Ce8K0b/mGK
5x6STLsWJdybdjCNLyMevEHHw+94hYE+pUm009DZ4xUq1S6IMlCQrGYip1s8SzWzKRAYCpxymkkO
to8iMJppAlFx7WKIjvN/ZtI9dQ6IIs20Q1f/0gB8RA7Y6aH2IlhnQW09ACEeb/Cf4Z1EEoFvGOLV
O7MxS+QFQhNq4Z0OPWoT9KomS35AumgzlHwMUJMYrsHRZfyILVQWAjEbv9ijLlYeE+xaiEDb9mPf
HpyqHU7Is0N8nBfVQ4XHPMrz+vwN24gnPwG4dxE+jF0NxrCSl0pVxHprND1f/u2zjZ35H58tKPVP
ny3SNIjsqtovKt0KZZMtGzNsD1NxluoC0N8eqOyrYdoD6kiafSmSRCwQWQWFHIXr3JpXazMCY8Bk
dJC2Xbsy1BZIY+c4tbZ8IyFmtgylj391MjZFhHd0YJ9GpeIlVZN3Ot80AcTOeSm3puT5QQMk5Cyc
Tp7pipouLsBQ5jvOah6oKv971Oj+Iqu53JhxYO5dXoYP7qBK2hRVCZAnJ5R4lq/kMVgmQ37TfEb1
j1hCjz04SDxKzDmt/ynGP12S0wgnSgHwOLI3QoY49oONbkBw1+YualD8dF0pWHFjNu3CaIEM7AEL
enJsQKStZPxCbr4OmlO7LBGB63HWiKK2vbTKrQ9Qy6em/81N4pe/zQFFhIwV757rLNuilBt5Pfzy
NswOx22muiItlzF0Q16TvNIPCXMgO66N+ptuy19D7Lk3JJrlFWzaqFhX/qbhOcum48hcqWWzLt+S
/xDz92ULxI13Y4bKdlBrg2F34wIztkR2MdrT0Za6pR7H++ngq0ZRsRF96iKWGe3jSkcmukJ1qUvA
1SCy+4Vh9Pbayz39ZBPaFS+J3tmgPOP2fkeo0xyDFnGadGTtCUUmoJfIQFR9gkCnzzZBiaLygkux
oXFqNB59i52SbWXOOtSwoInyoD8XTVWglD+1wSDjOnJBxqho3n1Mp+uWZdMg+6u8aaDjgQT/JZQW
khLJW2itd+dO+AATQl8KpHKQaBQJ0PxI3eMSO692A8a3duEiNCkXZKzVCF25QMrsi4pfZ3tpMFB/
TKOduTJKAA0ldgY2XuPHhn5o+AmF5zax8Jujy9B9LM00hsIZ4ubUIEeVCoR0/+m3IIHJwetPlk8z
qT8mkQHN8iWtNc+BkBBC8aphGTfXlkyd9AJ6sHajgwv8Uhq+eda7Z0PBvaghM12NoTCXTjzk6wg7
FY4ziO+exiBbkktCtsHLa+j3hNZ6XqGO9GecTkLQ9LldvtCgSnbwVENXQWK3OZgUHBhxnvPWZG3H
2gJ8V3nZ3ILSeTPsyIdMll38M5uWnPvkQ92iyGxrOY84Bi9WhgNByVogYSTy6L2JEY2sUS+Pfird
CoRDwa/JltIIuds1LzZ9pv2mCOSnIGUSRVD5CUGe3gLNfsLZ8XM084/gJk127eBZi7QXoKDNM9PA
DyjMcIBS/BCfqyHNwb3UaXcUobFl1YYMMZ40WIAxMv8pg2QNkGIO7EcE4RrbD391cfW9CJz2Sz0g
b685of6ADY8L7slGx/9jkezx0urBglOjmp8nawcvV/we7Bz/FrEYTtOlZnbawaixp8qTCpVEaoQa
RwCZNYAWT+I02EYMRXugw3gD8PIOsc760R1L74RiwXpJdq0D+WJRh9U18c3x5tkS+xc1IQRXADJG
hX20UF/85BaQ0xV6/hwUY72QYOQ7UTMILTvpqplt1O1E1yztlG2KEYBwkTfnxgmKZw8o2IfG9Zc6
q0PgWla1k6fPtmyLZ0ReAW8suwdyDIr0ApSUe6VeHdc/ZV4N0yLQqwOtahrid6jWLNSBFg8isadu
OtrjClgga0vd1i2RHkSAe0PdIfIbnMZqd2Wqm4IrNNoju2EuaRSZeO1QFaC3oFHX6aNz22KHSqO6
ZPUVIYM7DWLrGi1Ke9B3maaZI9iWkxoFGfWhxeYAoaQs8c/4bvlnutJE+QV82WLHjMIeF6zyewTg
BzDBGxkOhhmUmdUVNQFUAQ5+hGbu/s1vnkYzyIWmzd3/96XmW/6x1B+fYL7HH340wBvR7Xvj0Q8h
sqxBJaRY0OXcgPjDXhVmKRcQSkiP8wCPQElfFdk/U6g/D7tqxblLV3/eIG2RkTQ4WA7/92XC6uOD
0V3ok0zG+a5kdOrKKhaOZdzHLsLZTX2IeQp1Jxe6pCllGb9CebPaa2ZU3FpIQ9pIBZ1yxdhJTTnY
QIFofrkcmPluE3QVJxsNokbnQf0CgI3umk3dJaiV+JhLM4oYaDnJ2Xm2jzpqt8cUTyK66zwwgF5H
OCK55G6InXkX9s46KSNvOd3xY2FEqVC4DQ5vQfdOuxyn5MqIV9NSNDns3lIuwuu0VNoZ5TqMtGpy
8TTvYoKEaAuGie7gdHp3mK542r9f/cVGLtK1eIofNuZRk39czTZHLTOvSgOzrQJL6DK28IsHvZv3
UPYc3FQhmNSp69uJ99AxSGiLhF1D5VFBXm0Xtna/pMHKcr2HAvGWrBL6eZokOigFoogHkS9ARPOu
ya+uaV5Ak1L9LEf7ojl6+dPq+CXkuMhhcf24OfEoBTeTp/t7XstnAqQTDD1QWHREAib7bCIPsmfV
eEWV+UIfcCBI7fgGAj3rHkcxv+CBtKYeNdoINufUbH/2Q5Ag09cCkVd6VbN0HR8sBjwLjnVqqfN8
5by1H1dJbLzb6KpPLectDId0oRcZf5tGg61ueI9J1yV327aTO3ivnVPTjkcyQRwiubcA4l99PMug
mieDJbn1/T0EGdONvKhp62aXmIU4U09GcXKv8+K14DmYNNTKZJINOCscjQX72dYXZr10Yz3ZkgsN
pF2GoosCRTxkozXDCnKiQWslq/muAe/MbSLBQD2vF5gp23NDAq9luPjAcTG6R8tp7zSN/iTgIioo
lZafVjcq0PDG00eY/4QEJ0oB9q/LbMr9+iY9Hp7mT9ZxP1oYoElETSr+wci3cWp/oWkO//RXVcwH
jJSBropcqPFGcIA0RmNMfxUtynsPontZ1i3n2+pt7u60Crj1+S/t61476K74Mv/DIUAK3v8u3c+f
Tua2dy2CN1pr+j/0ZKmirsN16o6ldQDDhlDFNGLPGUQStCKT3+KmfWJpljzFkGw8cF0HQlfZoWdn
akV7GbEPB/jTbTYtqIz2blZazx2I7shJd5ixbB29Pkemra00u8gWHQT4HntpvIh2yM9C9ZzSGzfA
ioA5ufKMx9qR9c0F6VXrJsYjmXoD1F5BFkRHssk+KHdZVOjLaYLNgkdpbPyuM8DECYge9tV9vKfF
wYmbHBAVMRbUpQkeviyaY8g7mfoRocRU9vWWFke1SXaKzfwXDdLH1SLjiBRucJ3u3poCaLPIWdNi
Lk/ERbfKC/lT48XxtyLhxol6EtvDrc9ZDzoR/EGjJoM7kCorGiRTAYnMhVX78kDdZCzNHY8QrCMX
+ggClXH6+EgGjUPjxatGfUcfALQe+iHoJI6SOFOJ6FWPzP4+Wry7laP46QvP+wJp92ENRcBhF0h0
w05bgXQLGM3Y805lnUGBDxXUX8BTaIESN2uPZR8Busbuk7mHAl9XVeALQYxm+X7iBoXabsLpzdj8
BKmPY5+Xi09APTNuICZumA8aPnYZ+K+Uvw70/HvXdMVTiSTbrmsg8YMorfekHCi1jT3gd6v5qiHI
+T22AYBMhPU7MdNrmw7srYvbAXqgLL87ZtRv3YrJg185CeIUiQ7WQEs+JQOUcXMIdP5Q06FRav2O
MJ1nCAbjK+pvfDPFVyPVUZKg6sgjVwOzhZGg+CwN5Qs0KsDlDPvsJlT1eepxpBERUJvcHNTekxuq
I95XG5TbvFoU//CJ6ACSxwNovlHeoS2y4WfGQ6BLPfYK2eEKoEQj2zWyTV6q3jrx0gi/o54nXZaA
R186zvRzYQxIrZlD9P1jpkghRkEzCycAbNs09ZUWx0gQBXn6Qld54CTTlfiL7W9+gW7oeG6W6ac8
m+aYwxHMYLtPWb0px2YPj5o9OntKr02jHFmyta1VKDP5yNGRM62SVs2O7DJOF/mIxO6l7Mty64B+
4JVl5cRn5aSusU5Mt94DhQRx3rSY+Kywl4Y9bkGgzTztRfm7iJOhSg0wBXsowKPMSsHWCju/DB0P
PNhVmPyXvljG3cKPOv/oJZAdAVQmKS7ZaP8PY2e63DaybOtX2dG/L87BUJhOnN4RlzNFUqPnPwjZ
cmOeZzz9/VBUm5Ls7b4dHQhUVhYok0ChKjPXWiRctH4lO8gT5tchGoLGKpqGFTVU3uHi5o1msBn9
xF4OAjRnT6HGoU277l3Q69kalrJhc25OELEJq+JP0u3uXdtrEwSuyVF2ykNvQxgGqOtOtuTVhlh7
vprQ+uer+Ybib7o2a4h4OXq8kJxZyA8de0errmWrVpN6F7lptZRNeSDICzGnX1+L0qVgc/aoIRBb
illKRNp+cY2zxzzg9TV+9SlGifZr0cE9GYyieFBi7SC5GTzUSXcxWKv1MD8UaPSFcyy6vykR7X4Q
/XRQEX9dMznah6D2g2XjTOJYx7nxQYUu/Uxb12b5FSyUxcqnau6TdPOSUhw11d86et4Bqre+yiem
rhGuKIlZ3DWq2hwav3NWqh+HX9v0lJeG+6WLoV2dmim8UtMke5gHyv4qztHQ0SkXMsLY2scJ17Fq
3XryCfgEQdN/JVvaLzvhBrexo2mIuU6wjBr5hIhy/OxrosjSIseYrTSSpx0MvXB/CHU1yDODrWqf
tQ7hAs7OvfOZETyazYCKuwNMaD5Aitn625qC3q3ZCJKyLTNRwzICfn972rrMM3elTWp95ks7/xhB
M65qi6Cr/C2ToIvuUJabNbhuTVc1vyRw7SKm2H/Rp0FdtnHUo6Xn97vG6pSdSqbzpgcSviQvN30u
h+EoObTdDPbOMO+/qGWCHCT4C6WP4EUEeg90mzO/KpANZUp+p0Tts+3SK88yVa3XfVbBDCSYKIFo
pFfyT/asJDlaZfV4/ovnf4pVQPYlPdKg3aFYEL130+KY54r7LoLw6YoZZX4K+/HLbE9U3hZ6EIgr
y4Yq5bV9IpGxyLW63DH9DScW/MNpMq0efWiRb2O9CBelOiBCIHvsIJwWTWkG27wf0TVT0EFw3Dmo
NTcvNjtOxh21bdVdNx9qiPXJXmCTTdlxseW1XW9KT++WsspN1ruxB76zheXtZX3bxa7Y0bRVqR1e
JJKm9aJs5RrVHbm1ep21zB6+ouk3WWwq63A+863x+UzaftVLYSn0OdRKbiPuniuH1MGmnuzifVVl
TwZRxqewrDcE4vovWurFK+qnxuvWcYjsaXm9yRLbWurZpCw8J9WOjmREkIFi2TaJyLHO8a+kSR7s
OYosz0hToOVaTAjRUry6iewWtPIMuJNFXNIGAQD6N4Z1IpCTX7vz9Ju1+md9atRdJEym5EIZ4r1Q
Fd4SZYwGelf7AjEdLXryeCoc3TIfCzeIVpppptdurDqHYMrr9dBmLVhv8OKoeT6JOv1rzLvmnROE
zdbz8nTvpyZKafPFpMdkoLge1uYjof1o5dlTtrJVZ9xBIShr1OXBzbJy7dmmvpbNHvDevfXsIAxz
a6Up5eJj8zBlHtD+OEz35DQAGKLwcIcyyLOttE+KF+2zwFr/SrPCM3jVzp3TnIq3s0BdUbLYKw9E
1/gW+tAvVhL7H5O62pHr1XmF2dUdRIrVXUAw5myTTdlBdXuzM5aKDQFCJzr9PTDw7kroxcxN7RA+
rJCGuDQtCBT5Xo1TZPhUSDuWu4xnhnGkWj9YdeU/2GaTHLsx9paS0dv6297mRnLMjVmeiQj8Gi7f
BFHCYsFjq32Fb6Ol5l9Pbu3WGuF64YdIzLB7UJ0KwqF5qh2DZ98ugNHY0NvgPtAgr249ElnsDacv
QkWZZ2jHj8jFPNtlIQYcmWe79J+yyFv7ygTGoGninejDYEOSg7yeMzEvkiuH3QZQSJwkOy1Om0/S
I2hCsY0Q51uw2EqXZ+r5RlGH7S/bkniefBkoGdNxd7oFNVxg1aifya+0rV42ZS8R/34vv/8y7H/q
fTP24tzNlyodpd1O/nTVjyRdkUIvDwMRgE1WacZDRkkYMsfZ9JR7N8XQe9+NqfzLMB3nfZto7Cz9
wTtSBV6dx7RpoayzEaSSfN7UUVTbSAlyYk/zGqidFzz9fEjcyViq6uMFM33BVReQSezTEnEfAfK6
t9IageKxfUZiX/zQZGBt3qXvhVqr3Kd9BTdNamwSk+LiMC6LEyD4bE3ZU/mhsrVvEtqoWN+YtuKn
yxg1nIKV4pmfW4sfU6LWqDAuN5emWw/lBnnkYJPYvn80R6BX5vBRVr/neYc0XeCN145w+qPespEJ
S097rOOzgzE8qIO2IFtQUiHCI5GzwiQsLIqjlKFJ56Y5N2Wv0YHtlL3sFfX3svdXY2MrIHORZhCo
Ktk1ywTWlQjQ6uXgHMpWZak52/vKgjBgbD6XrZMbf7Wx7dyjR7uC4dZP7wJ/BjC04VERtim+ZWCI
V9BqiBulQPVvVOz4vZ/k1RolqekE5Cu5sorY2k5FbtwaUWEuO9MKPnd6dp8mufgLYD/1jW77FJR/
D7eDlvKNLtYh8uddAT+CSyjGTY9m03lUDwwf5OMv7brIrK1dVGf1IXfU01uw3YcsQxjpIkiUFkGz
NdsAMtwJQaJLh1YIBD+UWxhsYKIqqNonuLIozbA/yGYz5s9NCT3k7fCyd3zdlL2RCjzsP47NJ2p0
yixdQW17NGs727vzAotqRBTZnDINTrItD7OLl0/ZPort8Kix+JR8BlHbf/fMPLi1+kHcq1N8LckQ
jKw3tpSNRhvpNabTd1B6/i1r27OXNOujgdeQ4DWvXH9cC/6Ks1dWF9amdWpjTYSSAuGhUj+GBtxw
PNfeXRbU8HEz+Z/AyJCD8rqAoEtvnCZKxRFHrI37Jq+bZa5lw6fINR47146/62XD8DkPZSYlWyU1
frJchFYH31QRZPN5pv0abpR+JE3SaeHJ05THRPHEeUHZxVp6zKPgUS7T5AbBAeW6cIwuvpKLNVdw
DwKGL9aSzUvyerWDl5yUilfFzPwl7c3QAu2Y7aJ3lhdXaUemM+HF4JYLCHunLaCZ9KONvHimOcHX
1AMGbcPFdh0lQX/tAKCm1KAJvkZIA5gq3Bu6HXrb1yNjLZxus9T4mLGyOUHBlJ1Y9WYndiDRzhyU
D44RhgcjCje+npYPSRJ1t1ZsU9DSoww6EHNZVp6q7mSv0pnN0fedL+dedbSeasAfBxZH7FosoSB5
SYRM+soDxHUbs8+UG9kKS9da/fGv//73/34b/sf/nt9SRurn2b+yNr3Nw6yp//zDUv/4V3E275/+
/EO4juGYpoDDwnRhH7Esh/5vj/ckwfHW/k/QwDeGGpH+IOq8fmj0FQIE6VOUeT7YNL8kdOuKneHO
rAog6e+beASG27b2E6lz0ufZt05Znfexfh/EBxAr21iusHrT7HaUmpnJtTUF6daRvHLIpYpFMJbh
9qwyGIfNqzY44uuAQpjLMiOKzWhFNiZFIARmInnwY++lTTqXabJSucevkCemenY+mFk6nIz5MERN
tcmZ9GBk+rs3qdpPUNqnO7NTWbGbqVVRj+R0Zxc5VjrLC6CmoC5+/9UL/eev3rKExZ1lmuSgLfH6
q4ceL1f62rYemj4cdySBfaqmtGmdCqX8XMUkTeblRD+Bgy4dUd1KDwvME1BtlTKxX3tVmadcpYHz
4jq9OtNsGEOLWLFyZZp18DkJK30VGXF/spHEPJQFPBkjuakPE6TPfL3W0+wK/zQ13rOr6qE04ifj
UT5mWjXetEFkXAmhM+cCabD/4b50jbdfjlCJ+vLtCEpDLNMyX385vROXDqXz2cN5kW4VJrj8XHwg
Q5HfoSjb3QHVfy+nw7DOlI2c8mRz9qJcK7sbC7SK9cB9JAbcri0zzWBNY2IKshqxBtNsPultdbLn
NSIvxfssUvOPplIgGVT0uI65ONT2baDk1S2F9hsS9uZDPrPpl3DbQncQewdpgzIs3jYF/I+yVw6o
wmFjzrz8RM1Qra1CAW7PSJcEp6L9ZGew9nsZkMfBgzPD6ONqWXugCIPmAe168+GNr9Bua0vfOyh3
vFnaS4U5vTXdq7lTys9NnQ86qSfowfJXPWoi/F71bvqumQ9ECovKjCAAo5GGVrfogB5epW6RvdNb
rdoo2pSvZa8c3ffJeXQOee/NOd4oCl1d66KJX5DLd409z8pas5Edpa4G/3BHCPfVHWGqqqPxv4li
tg0M2Tbmx+nFTMXMoo9QyfgPJq8o5OPU4brXoFeWOMOw/KC5tf4oF2FC6Yajb3rDtRK4LNGUCinI
KD5JVdmzSqwUjz3Lw8rTyi2KYtHMam8hRYBo75QR4jJxeZCDZIds/kfb+WK+GnvbunaoshkNJ9nZ
/aQdVOFoB3kmhtgoF1k4Um1FokjdCSfaX7p/8jkbRNVu/2HueT3tz18mBFCWUC3H1SGic63XX2Yc
VKqWpKp3bw/1SCo2dRca+IVbPVRcir5Tbd0lbvY5V821XOtKj6oKQOn1oofhFuJZ0oiFA/a4K3Y1
eYZ5nq3m2fXFAZDRqWsRb8NBmtH4IOikBYTT/ClbVrEGvauupneaG4cLGWyRHWqqPHeQnQmJEkDr
rog2W0ZFAZeN5yZ3FnUuv/9WXPunW8wQtmramg7lriqMN98KKyrhZ01i3avI5Z6MWTADapOYErZZ
5VZyovpWFK2G4i60pmT1gno5R9BA0iVLG/x5AGMdqOQltbJnj9TBDVazqqtIgYs7rZeyFDA3oedA
Ctk/mHPFYORv7bawP168aovqNFtFurGfQ0OFF0GKESr+Tjbb2dY7IJSC0fjJJv2KOdR0dp79pG2s
HZbaQvlczfTeC9ufxAPTMLoiuh/B1GWVe9kTlmhseRUyXLL3hbcr6hqBXOEeg1afb4HxC7dTsYn0
etplJoUqs13NB4s5gqAirCns+CHsdyjGN51FV7vDgz4DSAqAyKRu2SnNrbmvH1FQShrCckiEBX4G
6XyveXvEvYvrtgmhmZ8a7+Ck9qcka5t7acp5da0Schgb2ZQdWgKEStUef3+P6OZPj46L3oarIS7g
moJd+Nz/Yh4aXZXX3WiU90GgzVHn7GNUV+HXrKfo0Bss9ZbMT0h5HgXA8OsFXwsYMcjve58L0kob
dFNhybCt8N3rkW7VqWxgxqObKiEYV7hYrD6qiElBVyubTjitg6KdHrrAhlXEzzbhrIhX5Ep+giaW
UtO5yQ6j2Tn2zHIzN9MK8tHSMYedbAI0er6kbCKFvA4pNVs7Bne5RASFnl6vw8lqXkCvQYuzMqqq
M3CIQNW0TwRQtzP02kwhkkAJTDtDr1Gby288w3wBvS78oV63fdqeP0J+zggwh7pvPbY/67rd3lm6
69/EHfjXARDPZ6PVUQpX1fRIhYL9TvPLvRcU2mdYRZoNc6q3lW5RBP95Qa6rbxzqnTp2ENJuiebx
clnDn4gAz8PlZYs29wnFF8e6FRN1o0g3jmUXvINzXVCfQ7Susuv9WJMRAFZgL2G/CJ9YPmWLdCq9
93E36StPGZKbjNrQXZt3+l5eyWzIAF6u1Kupf+8WA+BkdLI6b1jqiMYRnAab7MwHaTerZlzXptEu
NWt6tskO6TcwylBV43wNJ9wiYlXfOD4RlEy06RcI4K+kMmQTNQdzmNzPFDFay8geA/ATyKfaTaXt
hpCAvaYbBn+Bk35xwvqq9rL3gBniG5Xp8G5kY4TmBQLXZt69I8/lI2fn5+/ydKqRCSi6rWxaZdLu
647CcdlEhNm4rWt1E7VGfkeEXVvlamLf62We3KilvdXGwb6XpiH0mpWne9PGmG26KGuUO87uXp9k
13qR7WWwFtEg2A0Tay8DRoHMkM22ZrCpje5UAOEslhyo2z4rmXYXViZBvbzeG15V/tXp8aMRTQ6Y
19pbsk0Xt6Vm1FuR1Ar1QBN0DaA4N0XY5ve/uk4S74e0KLcELLp12SGJl4XFfTGjUSiDRCV5BqJk
So5oY51kPFLY5MFEOED6WhOzlBOW5OSH8ZOT56tpzMf3UQxAwyktjVwLO3ZWtwKARs6LdCY3NJNi
BbBouOqrpiID13d9fKqjvFzWmurewU8abA2nCFGcycdjrBOdpyTRfrB0EgVWHjhfwVStk9QXf/mt
e+gaMjJyOOUA7p3wg3BLQdO0+f1MaLx9W7JqEKqh8mKwNE1jTnk9ERKGKht9UDoE4zVCrL1HeklC
BqCbunWDVttBFUZERNo6tKOCpns3NVaJ4A0s+ZZdaHdRl7Ee6Mv0W85dSXGZ+HjxoIbfJ1HthTt7
pliRPCstJKvsfzp3LUlVWh/yI3mGhCPCuEu/rtPzOsKg+njZijG+boNGv5UdKhmQ299/Ddrbden8
NZgq64b5P8uSO+wX7wN7GKjzdtT2+rmm3XZnJCmPvIryMSRehAEMfYIv8/LQJ76xEoNRvp0M5Igi
ochfPv1BAZ8dmbJo+fs/WWhv1jm25miOwy/nMHmIn3aeIE01hAbD6Pq8oJ88u4IJ3Q+/EBNO5qA8
bDvxtnQ9dfu3Wb7jK41Sqp/NPryNZ7NqtOEXpDYu3nXU2CszLDM4mtYyzJnabvheN+FyyZP1GNQQ
B5PyWGWxFtwrfvl8hhCCWPUtMI/M18RqnM8ufhkSef+wHZf7h0skxOSdzjZYsLEwLFeotF/fzv04
DWE1mfFu9IB6mUsDUZZuQmrbZqFJAMm+76ceQd0ZcNK38S1Fb9WHi4eniIn8kD4set9DtVEHyhAO
Q5IvAwimE945oEDz4MFU0/Kqn3tlUx58EsGjNfjHQKhoVf0Yn/VmDE5Y076q/eH394A+Rxde/3N5
eB0blhCh2zaYrNf/XKAW6Ugmy9+dMVxGsTxHZIjtuyfdz0hcwqFSzYd48mt4wLF3YwamDYLqRWzB
4ui3HcR8qk3Y2teN7QiXc8B+Aejui/alX2LCnOp8N//3qxhWLWNa3/JirEI/aN40/82biP//dx7z
w+f1iH+fwm8V7/K/mt96bb/n14/p9/qt06sr8+nPf93qsXl81VhnrEDHu/Z7Nd5/r9uk+TsWN3v+
/3b+67u8CkjG73/+8fiUhhlV68QIvjV/PHfNsTs2KCw9fwT75g947p3/BX/+8X8TEg2sbs8Xu4z4
/lg3f/5BHtf9L9fWybOxGSXQ4nC/99/nLs3W/0sQElRd3dRd3bWY8eCwbII//7C1/2Lxi7stHOZ9
zWTOBzQ3d5l0Ecqil925gAtE/PH3v/05Dnn+0X4dlzTs18vs+e/RdM1kcmJLKCCfevN2cewOrd9W
Fd+nuvmrGkYejskMr9lNJiu3Al0dRtYCfqToCeCivgABadxVUR1RtG1323wWWQ/64c4Pumndtumw
JuKTP1RVR840JLfpJMWDPPhtYy7bJDUJF4/Fg8/S7NSazq1ta1DPNp3bQJyEMuXZWXHGq1YM9WKa
YEl2CtT/KBTzTyQkL7LmF71yJ2jQfh7ZVUui5dWvfKSt62zlSHr3MjTTPXJXiGELAN2rmgrqT4mt
XUND3n7X4uEwam37eawgJOoG07qGwSW5ilUj3fomeg1C7aYFUOhuTdLZWmRqXoF09cqTaLxi5+Xe
+4tJ2uXhYisddMFK4krSroRWfezbO8XIoeZMymI4ZPOhjv3hIJvcacnORTX4rZ1yIqQw0LEu+Rrx
lodzOx9i+uSA0On34JzaHfpi2MzzqCwb9mCd2oUN5faCx7u+83vfXwqoyBFtBmaqdC3kOEHcpQd4
aiG6eXvqzVAAUSjJ3l0aYGFkFML6EauY+jxGtbauo8PcKzsgRPG3mdk4GzWCm5T1ZvkZySIW/V3n
XwHEcj4VMRpOSJa5XuFvBwRxbbcdroMhHdm+2sVnTaMsPqtEfXCiVnzQ9JzQawE3q25lO7T5/I10
60P1Dm1z4x76qv7F8NJH/lkx/Pnl06KHTel4eOU45e256VHBdw32uaRu2uq2EFBBfCScG8uCyK9j
4cwdUSqrkuj/jT3TtVJz4d7AOX5gUSYOFzvZDO/K1v07aZKHdqZtRTG7W4Vp/3yNwPUn2JkGuP6z
qD8iSAq5Axmy45R2qJMgr7t40yFdLjYIAQC3BHW+LuzIPtQGuDCKaD7KVjuJpgLxSsfbdqAkdDHL
QrORpPYia4WxunhmFdjtldnBwnExMj3PikPxoptjBfIA7+K2shX7OpUBg0JDxQPmtzJ1o6dOq69H
pEwfjSJE7aBw/fdjnQL2zaER0AuSSNagpQeqQgrQGv6wNVGDIE9ZKP37oGm9CirDVLkG8wjIjcKd
3dCN4e35kGTw2Sfa1QvT3Kk4pbmEsNJdXzrgYwtvn/RhCJ7Hzo5pVMORmiViiRBHuigb1DYizX13
4fETOr9za4G8u9hCJF/cSDFOkgywErCSqI5yHuSFkb8HdJKhJaULMv5ThvbjVjZguAtnjSns59Ng
rMVxdAtnTZnic08/d0e6QgmsCNAKA79tL6paDa6d0U/VRSlOEcrCpzYpg+tmtps+ShZMt8JfULol
tmc/KECf++EUfTJS7WrsyO4qDbUvdZWM9/ZKnp8PvV5s/XpE27KMtXtpQ83pQxV71ZFInUY6meB+
Y8efLoOaoDKXby7qnS+Q+91N6WuAYlXyyE7SrMl6tBTI/Z1VlnCZqLe7pfRIZmiLzEr/8L3YzTGr
N8C3uqXBM32VTlmIzHHnUYOuU7YIqfU3J18pSjJ9Vdn7rJQ2jU/OmOBgPr8V/tmBFBh82P4/LHk1
9e1L1mULpWtwIGgkWgz97Us2r+FiburJ/G65dgskX6jwzVXakYgxQF07Ma1tiTyFQrS0BYNaxOsm
nPItstjafesoK9Q7zRu/5UcD6Zvv1RFdyWrulLaAjcHCJiB6NfWhedLSaJ+KCkWULIq+stsPlopa
baHFfYx17tCkK4e7gvSxbMlDD4rRatN350YRHtVgCm+boFfemY0J3MR1WzbEDCaGCriJJO1eNlU2
HLWVuws7crKbJEFewJjYNxeJGlH1W976AQVcmhp+iuNWe59byIRlYWxvYGc9piCblsWsQR1Gwt5W
iRFeeeS0T/D9FmvLA8OoZaQLgnqYpYxCsEFAggA3Zs0i6Dpxr7QcbEfrFsxa3n4cornZJRQBswuY
W9LNqZNylRR89Fjb4v7stm+1MF4EukFO16nFdrAiZetCVPXetNUbq/K7r54fawvurul2KpF9aV3f
WznpkH/1rntbQ9woBeY8JQXLnya2rl8sIn+RMdb11xtewa1guxoAXBNIs0Ek9M3KzI70Ic2p2Hrq
bZWoK3Ve91BQT3eGT1nATCRczryMU1OCRh/TzejVzdqIhvSdCnn50c5any1SNByMMuEOmARMvkqg
HFiLuguPuP8K9KR3uHTIM2mTfrL5xnYZ+6bjV84XGytMfQH8bZ+E1FUXoTBPhYiVvWY63jamqOo2
VUp4AoUiPo12++AaFPuTWlsUteF/a4OUeogF/EhHUt8GmOXaIIQDzmMh25ACuenCnq3nU2m1GrPe
6kF4PLvPA6UdsoiBUqE2Ad1hRTsyaJAxeGmBmqGRQMZruISTmhsZ7QuVbAuWvtinrpUuNbdXrxO9
ndZ91KEr26U0m3QiMD+fDkl5ExVWfCX9pGn0LDQy0ojXHPWSvBrMr0MJQKExeNamPA3Wdd6h9EyR
xx35yPhOhQAZG6uCSuTxndEp8Z0jyOrHoV0upU36kZNWdimqTQvZlIfeKdH2iNDXm690dhu69GRP
xt7gK4dnsNd39FF4WcTG+7gqlulgWQd5EEbZr71EqxbZvEK4dMgzaavDllq/X3W3VawvBj1AGuHH
BeVZo/s1xGi18TglfXWkxOa7SAbtenBaEzUJSg0NP3ynTfBxB2O+TiNTuS9UBYrTOSSlNYH21bLF
zvMd/aM9peaGQGWyJ+eqPvBy+SYddIh1CpLtKNCE5V6MQt0UiqF8rFpnK4pe+4q8dURoiKp1K3aK
I2+faSU7kq2fxVt/ol6Q+mQLTrUJEt0Zvj9ael6vUP/b92Sdr1kaBw+l19yGeaCepPCzRlnzLrJR
KJSd8kAC9HYkdnOSrYuH1J2Wo35cQ3rAeuidr9FEVLL2OqJlpVdOGbV80D6dTyOSG1cKGpfZ4sXp
cEsdNYRGrRGsS7NVPlBcNK3Yxpk7I3CUD6phZCxVeRvIXqsaVortKA9BnCn3ZAi25uxF0WH5DxlP
/U21hQ0nC9tJ1yXsBekF+9rX8Q4viIdQiZPse6y73W2uo5zaR179tYhBFsUVZDYx3AcpqeLO745E
rfT3Tpuj9BApxyBxYIyFFVtdebCMb+TbjbpG46oeg+Qq7LLc3URNP24m6rYXFhK269/PusbrkN2c
lTQsxyT9bWuqbVCx8/rPVzRfsfPENr4B1ThYcAOB2w/jbhenDpz8su2GQXBbl5CHUe6S785Gp3SK
0wAfpd2MsQPmAF77SUWhehyZaeWQJtaouc0nseRJjG5KkXarrNLHlaFY0Y20yYOVuNa2DtViITvM
uZfqf3/bUQg+9v+wOJnjDy8CVPyLCSSQYHMtk1ybw+/2+l88JmnpTtbgPQEKOJXwC38YxoyNumNA
wFK0+6z3HYi0DPEpguF70UFABQebGb4Dsb2nMl18IvwZ7sLccNay6bX5U2LU1a3hKMqdbfoP59EF
RESiCYKtvHbp5nfQKIiwBTr/JRym+spPi/qg8o0UgAU5PbepeDifxRTcU51UjNCD5a2yzsesoxQk
j7qbwG2XtRlAhN+CD/FEu48ds4P9oIudQ5jY9vkQweUGFGJu95FTrqZC1xYQT4xL+b4Xnr+GRsb5
JKDQ2gx6PsDNXVQPzBpP0qFiPlvYquLcT1Ni7728ijc1Gu6fE9NZitCNH+s6ABo6MKmbE4Slk6uq
c8mMsVY762VTjJa/oJbyQXJuR1oYUGUqoCKZD8HMJOvAmQax9quOEEKQq9/f8DL+eIlPyp+fXb6h
8q4lHUqM/fXPr1F2oLpDZD0h9VNZ12YIoXBnVachVW/qMBzvDbfhYLtiFYR6sDHnpuxIlAYaMWs8
u/l17+0DP0FxkeitC2CKCsFGd+4kt2QMiwcC5ukHyXX5TD5ZxFvTd7Vll+SIbKjUZM71hyRRFKTk
pOPk+x95o8BsMTOLSbsFuJurSkPmC0deVbbkCFIk8TbVAn15uUowVsYyMimGk35hnF+Vfr0xjNK8
0uImFsvz6dyWZ/LQO4F51VvseBbytI2mlVoZ5q6N42zz+18BQpqfnkJCfUIj500ExyBg+Ppn0MMs
AeNv6k/IoVXL0Cvjm7RK7l0nTK7swo9v5KEbtfgmCg3Enwqn2Eib9JVnVUMFQA873fJNx1D2zb4L
oESar3QZMA5VfF30D2/M8fzplCgcm3wMDhd36VYrkbHQE0M5f7q0nQ9UmK7rtlHOn37pqJVs2ulN
yqPz4x8iz8jrxiefHd3FfvkwRSuoZdSUg+yU9lA06VXgVMk2zcqOzU7AoUGYYnFuvz2VDp6l4fD2
9MWwwIC0c/nTxeaLN0qhrKxCcVdtNdgnS02ckzyzQRiAKD6ZUfsQDv4DnO7OsYQaCanrNt+YALq6
BVAg5yh7yO85R9kcichtqEMsF3HkxJTwB/37Wtc+Tm7t3xNzG65tmDAXkjwqSd2Z7y/W4AFysndF
oh+knfAB9HtkJneSq0q37ke9qz5ZxOX2hVYpZ6qqX1wVFPa0+v2NSxrjpxvX1QwdZXQTDTeL+ez1
jRvluRb3nZ4+EebhF7YgIl20re6c4p46T6+KD7IF1hckDGQ0yZoYc7OUxhc9fbSj1rg8SVMzqqG6
ErrjsuhGo+niDE+Ae/apCzRMRsp0msBrt2rPvKXH7RbMZnOtTb1z51oOKz4bRRIwTXfSlCE+cyXM
OKKKynHu9PkAwAmlj0hJkXqhKf3ixmmX5CDbrbT1iX9IWYHsnSozD5nWmwd5djlImxUE1IowZS1k
h63PuLs3Ppfmi24z7sed4rJ9Dz3x9vr/8eMulyprXomjBanHz3+Z2zT2VcJ3dJjUQTlC5qAc5VkY
1h86oGjbN/ZhdrvYjIo1v5uLeTFG5Pwy/o1fL3wqsHuIYt50QOCJjIS8YO1n7crhr12+MMorWgQF
dy6Rw6A1xQGopjgQlEN5wT34dVzVG0o8BVFVDlRRI6aXGqF59ruMIN5453nquL2YLsPkNZHgCb0H
4tkqdLcZnB9K03+A7uWzMQf74wEmDiIrj1YHYy1hk3LrEau9HfxkXVlO+cUZnWmVkJc82W1pH4Pa
RhBWeNZnl9CUDHRYyQyCCtTkYdD7eGeXUbPLoEzsk9K7oSxjV8Co9wGRE/+mSJrPqZeXHyI/Lo5t
OavEzM02DOx9GldIa0vftNWBpU7ROp57+2qv2Ee4E0o0JNv+1hiiaj+q1rQtTCV86HOC+Jmd2E8q
JSrOUJND0EjCKOF075TTLIHstETajfmN3k73BXlaSjYrZSdtZlRPt2MI8GMeIE2kN9pNNvOy+H40
3csORCnv3CIPTtKjG2CTRP86WPse1XjocBEXHyu/Wp1nvMEcuoXtEfcatZLgBTOlPMjey8x46Yh5
t5g6kfiLqZcXuUyol0+62KS39uPy3k7by/e2P028xxt0iagA5g1/bs8v95EyE3jTEGCWLrPp8vrX
frEakH6XxcGby13G8hUkz58mtD74h8XCmwz6vEdhc2XN/+uOSWbxTQbdqJK6cqO4/iYqf69bIWDa
Aha/toy+Q747qRuzrIvj+dR3PzaFYl8xU6rffMV7h2CC9UGDTXftDaZ7qF27PrHAFau0yvVVFZfB
wW41awFVbPf/CPuSZUd1bdsvIoJSQNe4tperVWdHkSVClBIgBF9/B3Ke9N75zr2vo2BKAmcuY5Dm
HMXTBCFQWGm564zZ0UflwGpcgQC70rBn+uj8/mtDW3Ip6rS4pjEg7IDB/N/vl7kG+u/dSQAscuyH
ERZHtkP+zpwCrhq52rWr74RrP5FckxvN6WLKGbmYaIbgbipkLpLCAlkoKQlw6w42Y2a0HIjcFy7c
amgcwolNcJZAJZ4e9CjowRw13nBW9oRE1NyPiieRC3NommBslyjB23vIvFIUJQjdC0vJQ5eDGqfq
DiiqDJ4yIbIQoKeKNOkB11xAi5olrI0sfC78WY8pQYNMqnUwR6Zv8l2+g+7M5tH1mGbm9rlK24Xp
hJAsrpVl6pSOmXjFIixYh1FWrScQjN66ESbWhU/bvQl9z3m34PB+NhEUWIWeurdY296lF9MV6zG+
/b+/JufvMjLuSRDRCZYHoLj4rvN3spJajq2BeLe+ZVbQbPrK+uIVqrqahga6QIGGX/DPjJHWyUr7
KbOhGjKS6gqr8uoqIVpyzoMyiS1IBCUdIHWXLEpUpmAp2fdfg8GiZ3MtZ75qNNvW2L48PT4jyPCd
RlhwmeuZfiuTr6lTLbvcna59k/b4+ml86GngHGreTeuCEvdW8JIlGaBgX4fO2RqWXVQMm6og0Vd3
ILDfDOL0eeSw24OMDT0A2tStFDh8S5/Up0c5yJ8E/qkzvvPRl0lyi+NZRHL2KoR8Y/9UOOK/npT1
HQC48wmAw3oo+8E81IoglDl/yt1gqhnBVXl8AhQ6LlkwDAksYbpbWYr+SWbylOV2dzNd+FGMs5Bq
vjKho+J6jTQKkFxLMYbk6FP5s8obaDR7WXzVXvQ84Ff1IUk7rXuNt19Fe/IhWP+k4BT4rOEZcZZA
QYPyjX5V6mzlw8RkV9FxXPC8yJbI3NUHfyzWpBusp0fDbPI7lJ1+pblCjv2Zuco7II/9u5m9Aw4F
GBawvElbfweK6dL0mSljV3pQmJg9HmzsnCWv+3f3u5x9qWxofT2Vwkbheg4tq9FrCcbdmkho4EB4
HvqTqkpPv8+pAX26OSkjGzYwcYo82DEXsxdLS54mu7G/ZGW9gImWOirZ189kxGbf5tUXMcJEPMgs
fx8O3fgK8MO2RM3li4fqy8ry8nJX91n2wQFDMPNL5oT4dTY+Flg4PQZ9Byd/Vh6eoUjk9v8frJnj
uPbfuSv86sLAZK3iyAWL46+leJAOkALqJWxGWuxovCYiZ2duxDTrN5bQ1TZ9QHtJFBNtdysjvCce
81jUDAda0KMYvO4QIRWy6EPtbNKxj99VOqy4cqev4Ja2y8GO0qNf03HvjdUutVx5qQKCF1JF4JmV
tRfT1fkc7vBBC5mFP31mAIoz+AHDrpZSnCkk5BllWTvrwHaxNSo9wC5QLhgODot8FJ6BIzFhmjYc
Yh1yhK25OTS9hLQuTf4xwRw2DWo+nOudibr5avfZ89mxBKya0xxGsT5srn0o+z37mmXbNo+Q6xsr
+5ZKuAhUUwisLmC+a97W7GgaionHsalEgkJGtXz0maNoHv1f+0AEA3ePvDxmmamokY1JZKt4yZrW
RgkSZkqWJWye+FAIWvSEurtg3p3QeStDAM1ugSw8ma4xLOqzVUKIZJ5gulpVFXsUJgpA1aHwBuct
vPaxLfNqcFCELNKtn87s64aMnyxjBxfLqRda5D7Kfp5IzDR8McECduPZaaiod1PSv5l+oGGGlRzD
dGdCFzscsOc+Aw6GSg3LCV7nBx6AtaBGxl66uYHijwa65/new0pI9he62TMig3MORvSBBd3B1b3E
V4DGmiHvII7y/eQQ+dyy1N5LDul3M8omBXSDPTawwHWC5cjT7ASYity3gABuuirvb+5kxwtsWOm3
AVxaEB/pT0LEO2ra8n1oh2BpzycJZrUJAc1kXaQZlHNdmWOjZA7DCnume2OhDp+YQ8+mdNNwCSe0
kQlv6QLZiCpUvE3B0LI3TQpqdmSVW1PbqRQqjgFwThtT+LHLatgBALOPgMp5xyKiSIAhL54o6IPP
SGieqllEOqVVsMo7S0PELeJ7wMzBivO7+OgE1s5EoqnDizmK7DqJ7ZqcoL2PqkSk17k90mlhnrlR
Nqpt52af5rkbVHD5uA+YuIQO0jQ27uGv53MWeLehB+Sw5FmDd1RJVyyuh2tY83qZSjd7LWIUeru8
ZJ9+DeJibjffdT3uVQS750U8XK18UlCnQUDAPT+ZBmBsyLFRsrJDBXMF02dZAT3VlfORTR6K2WbA
6mP31Ai1MdojdJzso5EoMeFdt8TEsiXtVoTN5T7vL1WTh3qJmYdb7GIupVtYGcgCrHzG/bvh6zS7
voIZEQP2dTOOsJSLAnLoudyYsbRm9VPjqFcTGdNXIfm3oGDQrfOQAmyiAIINcwMSW7uMAENZPfp6
kltnEILWadmS46M/zMN5D6d+4pOsswv8frjAs7yEsDM0Rk2nmWxXkMCTvDrlYd3tAAQpPkYv3nZB
idoXUqyXvuffTDfP/HwDIYx+bUKFG33B8TA7k4pGL3EH5b757C4K6z2q6DAcc6LiI9fg9I05YPqR
k2LbR2rnS201MTKLeBBUeowvTQWRAeQT5VeaowwP+E56BfYJsAUgm/HvhXc8CKJg0VCrO5gmh/AI
mCJ/Ym2BfJYOIl2qua80wykc3g45cbuD04TFri9cayW4VV3C2IJ0vrSyH92UhLrT31Hj1YkPJa9z
DQ9jVFZ7vMPyInzTpb6amZlrv/Ehjl4DZxzXVkGLfczsv66VRn6O1HJzMTw/aIuFYv0PDqA51H62
aZo+vdMEifreA827aGOidmFKxKso4fNIiiHbKpR5XoGW71ZwEiJrLFvlaz1G+EOyFny+eTQuB7z3
aWAvzWgYyXzXkspPTNiWeKT5jrYWJmTKro69wjrFhBW+sBBCnze4/zEkqhT7GcdAZ9EBPBmbInUR
ReEXTqs0yZyoep5gnbcKqEOPAO/VeytiYKg5iQumS5GHJzE2bDXEtfsCy3Fn0YXNCOCqfeilZ33J
XX+HAlH6QloWXSZvXGH3yVvY6+SflLQlJLQ5e6lt0DQC+FAldeVXO5Rgx0Md4A0zlkfTOKj33Y9M
2IMcdRzm5jHFokSvnKBCKqhLx7VT8ZUNeCc4m2iQB+4OPuMo/HTQ2YGjR2RtLOn3Ww/b57Np6rjM
ICbXfX10maPJks7az2pna5Vlt8x8D5Y/LizRAz9/6eBXfTD9xpyD29bZysdnraR3GADZWUpwsKF5
xmpYIbv1yRzZs3APqHa/R8c5NH1mNIbS7XGgcvrwW9Yk7gjTNI/o9kmiAJRYTSu+KWklU0PKzzHt
5Rqm52oXNMKF4nz6FdpI+hVw0S1UzeWpHrk8mSMX2a8lNtkkQeYI35MVYdiMRISjuJXCaMeEjwFz
8tgGUD4Lx2pjBkzf/QqBmz2HWKJtfLc9xniNAaGbnfnQoGYtIu8ejqBW3UM4rUI12WqOg9R0D+lw
GKs0g0B+JMwvU6MgLera+Kdju7wgvYZjYxfyJWQbAhRI4eBZRYFAhq4MIMT0rxDWjcOajkhylV9p
VOMmFqX3AgpG9qk8H4SoCohiH2xQWAp1/gHusO0h7sdsU0R2cwVcw0smAaNWf3ZYxi+3OKvYf6uy
yga/D5Hpgs5CcS5gtJOQnst1FaAUjj8LhkuWC2gMzn9YKZ6ihrCbA2OfTUcgOAxIc//JygJwMtK/
OJkKj40NKgEkJtRnB5fohe4z/ZS5BP48rv8Ul1H/6VZ1udaZC/DIfDrwOwtLVfwqLL4xhXskKKK9
KdabJmRVfA/NQG0q/I85fgFJ2SoQK8fqfXhn8bUqVPde4Pd5KAG3SqjPunfuDc16gB70fRRfpQOi
7BAezahdwRzcK6MXvxOw+xbA9fHRfqptygHFgjU3ipT8qSao5s6R6TJNVX2OmnhnY/89WXEDwl58
sfMqWwpwgXZUwMrWhdj/ooPnx8GEhau/duMQnExUUXdrQ8r6ZqLIWqWh7p/tkmQJF2LpQa3l2I4D
Oc4VK4g+zIcmNk02aKguyLZYPSaagb/CPqw9YMOaf1zvcZG/5v63a3YCFUF7AG3CuLj2bgrnFDmT
OZFYyVcF1s1J5vNyZefvI+nJj07hZ+V7GeT+RHsWWWF9tjF0SCfPS2/DfLeqwR4PY9EgD10PEEgd
od1BNbK+2qlK8IxRnDYCW2nAzxK+2S+mP2PZ7/7KKc5Go8dVX7syYxd4BJJF02j5rQvEKeQ6fQto
i8U6PKU27RiNb9CcOJgJFinmp7+vz9nInSOZ+ga/j7T9VkGgUQOb9qW0iL+SPKr3DiuGG5kdtsyp
Eec/UuhuPuu09XYQwy7WLe7xz6lWiZngSYsmupsalOb88NR4AFVX879qKPwtq0E0Q6GPLywOLLhB
gZvG4L8NVNwcPQb+mvdXaCaLjOUQwtbp8nEpc/TX9R6f4WJBD2TeBM8qYufroB71FtJ93WcE+RHV
519a4gECW+Br4k6Uf0GSJ1FghyMX6k1ANAixMtPKujvGSKK8QM8wgzu2ZcNmfYTS1hDKQ2bnLVQK
/hOquS+HkhcWOPOhie8T/z3H9DW1HhZ1Lunyv01mYKFsZZABVFbDiDz36A34QOelb/l31gQQwJkj
OcJVKh+CadtZsKb+7cAFt50wMQkl/Hkgmkoy+o+UU6Szg8gIuyeZohiZN95m7/cM0uOEe8yt9AD1
SHayp8Ze4ifN9ha0tlDv6mFkAWbw/Wjus3wufvlgLwESEB89EmJbMjcmfDQ1SGSHzvn56Plr1uTr
IJm6YgDMrV+Aw9ze8hkbNwJLBDhf1+9N6HSWj8VlHi/joapeiIwq4K6sTz4AkCM8WPhmdeE8WU4O
xdwaCgqFkHs266mA9/rmkXR4g3JusPJl6x54GdpPfSbsZQshnwV0AKy9C8l1SDKBWV55xDoTX/1u
tO+DG49dywYCeOnFDHTW0J3tfm2Ckfs0XISjHNZI2u3bmCdVB7q3B02Kn063b2A48Etl7GdmR6j1
WDl2BWyanhhKU3s5DXDHjIbmBmgiDELxgv5W6AIzcBLWSJeuicmH3cJ+Pa4CqL8QAMk9PTu+yDWj
cbtk1tR9E2ptEM+ZiKBdW4rsRGZUnwNazlhP9dW34GXj+pX7rZusM+ty+urMAnmB7WP9mjvy1Y/o
rYXl7RcdBq+TXda3MFfVzQ4jLBSEV2xMaAbg/Lktwck4mS4rLFHLRlms896xWwYKwGl+OHn7LksK
skvYdmsvTvUeWlvTGVtDnXCYeX/360M0QYa/VAIl29jJrwW1BDTosnYTo3z8wjo+K11iSjvC+LFz
hk9QOcgyFSE9TrEbHQe87pY9zJ4+A1VuzeciIY4bFWvUWxNIsmorOpw0mX43NcBOsMBWoFP8pz+O
NEcyiQPhL7BtSh6TH3PGAeWCenQgE50H14zafMO1YG9Y6tnLRsO37h5GbZQUDP8JE0IaE6oZtJj2
JgxyEIxVa8cHJNPYWwBl8AVEc+WTGc06+oGEdHjCozR7wzb41Oiwv9wvhLIztNLzmznR8ciCDl15
7Ued3N/bJUBnQw6XA/PSNn39wFFDlATCWdM/X+8AyQ3gwquOgImvGe9u0DhhG8A1v94NueCJI3Z1
MX0HcHja9nZbnqHlB8nK2kMpcnT4Is/b+AfEhuEAVgPCIbz21COT/CWDz01iT6K/UTpvBC1AbSGi
UR1iJC82jVN1V2TVbSgQ5tCQmiK6JHQEskUAa93EAb+ZJobOvQ1c0OkeZS3ytASc5anI7xMiqFNv
PA71ybCroYjl3u3MjIkZdaElvjCHY/yhJthptCl9qyn8rYcWpDKYhcVvmTvGa7cK2dqdw3igYYLb
K96ZUekVP5rKj07m1KBQ0ItBugyJj+bmFcF9Eoka99h4+bQw59QpKbYQBkxXdpeuqI+lifEzG2rQ
5WevOgFRh8JZ3JXTIVraHm2wzMulGarj2lmY+XentHJs4MtXlG5ihE+cPlJ77pVXE9VB2p3/3W+7
A6xJTZ9bFIOZ6zG3vU8DZrU9/7mG6TddOhuHI1JVr7VdrsxmCFUsd6V6VJRDt8ze9VTc+0t456xI
XctdPPf/e77pV7KuX2SKLQfx6KFX0NQ2R24JeLlbgKtj5UiWa3gtb2sBdcvHenOWoTpOgziYriiM
4ou5ZSXdd6jw7UQjYPGt5PD+vy7vzIDbBT+b1mFYF/1rPflYCsKExUHuuS8WLflA0mT4RAZcbWnA
41U4hywbzsiPYiFUcPcpbVHqMf2whMaNLSe822xSvSis8yX2GyDevlqszEBy88EuKW3rM3etL7BV
Dq5wS8xPWQyPJ9NPIizksDVvkNCK1QoS12Q/2DHd49ZDovsPb6N1Qlgd5GO3TWdqB9Yb1oVCschE
hvvRcFuup8HV0LnDjDKEeO3E+3blCLUCNMO9GLEYXoQQlY2l2BgBGSTN7YMgXr5IG8t/NlP+nKAB
bsRWmQOwGNvli4YMyQQ9vqs7R7nEM7Eu+Qu3hmnRtuFeGRvoavZ4Lmc1+CAtLzpw6z2q/vuqKDoI
N5EF1g/d0ziD00zjzhuvPAg/6ACrQ9MFQ+LizOaGIKmVAP+Yo0CDEp41UWsxWekYL6u6d/ZQ5nu6
hyZX6OfNU9YQd28iObl4oEaRAAeMbrAIos+mAcDx3dNEgFYQ0+cph7obFu/hSs5hT7Fi8Rvri593
IOCnTbPG6mq8mLl1FscJn3rrfjUvm/POIQ/AJRXWs+cq93n6rgebyMQaaxu6JZna626AFaGMyc7n
b8bYwIbOhxND6iyFG9cyrMgPkrX+8i5Dm+Udihg+ORnVWVn58uqw/t5VVQr78XlGp7vwZAbNtLkr
og5Ub8dmix0gAGWgA0dHGH0xCavWDEo+cLjGggaiK+4MezDD95nCmaal9jxo6D7ONJOCNP2RD72V
aKTVbrL1rqXvjx+Tja0+0kdqbULwBb4UsH2AzPh0n+V0yKlFHWDnGb03WNPgZpwUYLR/+qq0YjtU
SAVojJ1vwRNnWij4bHLNsSwd2uwA5R52MKFppjqtUFYq6oWo4YF8n+gUFmOwF8Q5ORAp0FmZD82Z
3Rr1zWbbtURsoZPe3uDoC/6tH6ofAArhwFXfYAkBMID02nNH+2GfOng9URgqvbbK+oLShPrhcndP
c+daFjYE/tISghq9ClBCz1DtjyrJnpCrw4JK9dPFG+xhZSSUFBgMZRHYl6CyvVeNKJ8jMzaAcWPG
jLzSPNZAc+s+9v+eZ8acGRH85zw/LoCtZjlL2ryBX6muUFEbKSTc427Y4DXQPNcenHfqGdxDrHTh
IyfIIR/Ul5n/bQBKaDH2pXuxJlkfBmjVrhwg2L8IrM2ayfvWp/NXbiOXoVSWnwC6dBMz4HgsIQ52
TBKmBit4Cnv7LOhwg4oQr8L52gUfzjq1sjfmIG3iDk69hQ6FdQSkJ8ei1w/2XJTBvi3U7yM4w2+p
NcA+vIZI/33KY9QcPU5jfmODT0b5Ccv1BVwbyUcauuOmyXO90XFBP3QJwefKL7/iNdWtXKfM97Ck
mV7wZ7oQPPgWKaPFQvBJvVDJANXKe3sdj5aCrH2ukTlvq8SMKrsFHxHpCK8KaYccGAxaei+/BaDX
voAnLwDt9qfD40ottEjW9XxhzF+AniYPkub9sYxjuD0obiWNCdsQX/7cqIh4MNacD+8T56Pc4m8O
7qSN6X80YkqvwJ6Bat/INzz2219yzjmA2fADS14IBmZx8QJPnxRw0h4iSjqzD37GeQJN9VMuQ31V
YTledSGxJAJQwHSZJtAicVnbn02EDLa+3kfNCUxihaDsLnlcQ8Z4fEMwdv+4RuZH4yFm8s10lXiU
nJxmAEhopgIDrh0e1EwX7ubmEZZW+p7ZXbZJDaPYDADlbndrf2YPm9g0bU5zkJVEYi7w91X/EfMs
vQnXj0BID0oI3bBo6YSW/QaxjW5FOkdtaNo5b8oRAtAbHezF5BS7cU6upy6QSqzK6nVRsfKVhfG0
KXriLNlsZMgr4e4Ik20yDnbxqqBlfCQVTIfvIQNLyY3rVxMJC1jWWMD/ZpqlCiX3xMEcPRori1Ai
MTFHLSu6z2xnoUPedXyRNb2zIlb/QuOgXJRQInnNWt7upY5yGA8j5CQoDpVbQVvZLvVrzSDFQH0f
fNB5NNRWdFS6KBYFCYZX+H4HT5CU+F7NUYV0x4nDgtyMdaLwznHWXMyJeUq9y5iygxkr/Cy4itBa
m7G6acIbTaE0MF8lhq3sc1f9NEMwG8pfHTyNUg47TJ5vq7D0X8y8auwXXCIjaj47HPwlyuzRkvUt
NBp6Ur3SYdzlcBG9ADtfv06se7fruD2ZsYgDFOtynR/NIH7mZVLGku/NKExn66WPFfXWhLVCnqDS
Gs5wHApMsokOFW2yp+bfzTgulT04R9M99bJBhtqffk/jkFTaQ8Jh2aeZ2y7NHOgNYA58RKYtzDuv
v0Nzohk3Z/Oe22vKfChJN9BnaMhg77EcQM4Jr2xAeoLCO3p9pBMLxfQlfCljfFVz5yAkBQrTTIoy
4IrtCcnFwZ2eHs2kU/vJ5X6xB8Jv58yRGTT9+Yj8NxjisdwMk88WprNywGJfPCYhf56tWtnPCxrr
l2qAbkPJF7hVCCkuIQgILf+5YSlg0hCFmtlKpo36DgLR81Apqls2hrMex5855tCyeHkM8ceuw1Gf
83BUCTTumr3wefuWCbzddRykyMcglK64TbnNLyby+2I5eWp8xuoFW436mKcCUg1S1FAlQ4E8myxv
fmL5VybycT1mZbrkMWc8wVKnWnqqrte5j3suKUNU2lMbdbN77Mj4zMpoguCf61/NdaIGL/DKu0zz
9WqedadgpABg4yNMF+hH037Mu1+m694/FdAsYTAEN/8I06eiGrRelfYrppx67cQDnG3nXZSR40kn
sEV96j39JdNjQYKCObb3ZKb6YoA+L/5S9z75R83HnPVnrukvo1EcHRf3fd9k4xdKZ9fe2v7QWdht
dR93aw5un+lPKZk+Ijl12wDSlOvYF9kCCxV29AUfkk5AwL+HXdFtDMsBZgtbFnW+cSC6YYXibpHn
tBbhFNMi4ZVto6YUtDsrDdXNB4jv4oA+eh8FIAhUnIzFibkcK/OfCsDaJenH/K3XYqer0r16fZGD
WEhA48CDwimz6JV9NZ1tFvXPUoUovuCESiNdUZPuYMYI1vvn2ILpwzyWIl375LptBQuuzL1FKnhL
J/nDpdDD4yIlzxBUh18yHH9xuVcrptaTP4+Rog2TKK+7rZmqIm/aQKykxcMCo+VE4+Of67hja67D
c6xXhwzU4RZmK94svClmIc6m8p5hwOs9mSi1O+SCOj3AGA+bpTij8jTPN4P1PN9ug7/nI387rMwg
rHjlKRx9+JIxgJYKyhdTpCPI+AfwRhka/4aXlH+DXEGw4GNc7zrJglvluOl5bLKtGTTTmKP9ZZsi
Hf84Kxiea1C3ruYct/FgIpGPQfI4STvyFlGXP5lzKGwX9tH8wf78mX99sAlTzo+5zF4JUc4Zmn7t
0s4ZfYNcyq9YetNP5r3UlgdP5AbMYydyp88uS3ugVTyAj/CaWQsZwFmypkisWdgE1UBIXrNw7JIh
jII32pTbtFKQf9Dlczs3Mh3AwLCAkKnqonyGTnp7crPgaCIzIxRtuIhjv9uZs2JV8qMc428hHBNq
XLbGljkXPZBa4QAxO79ZuDnLTyrS7q4M1RmICA3DM9NmFPbdjv1pZty7QETMTyYWqDJFrbAPztxl
+smEzUnFhV7ada/OtddiCwK30M+p9eRS2M64b1uPvg/yJSrd5nMabLodVNevArhfIAdZgCKSTy0e
oZadCIgb3+q58WlnL9jEmp3p8xwHCV9sg2AfdQO5rb5RJGGB7oDCoRkzsxoIPYCmIJ6CQXlnb26C
CnanQ9Dxtelrndw7Q0zCO4csvGLj4u4fXcLr/VPmXN0W64KFOb0BVBw/eOhIljkIJj8mkgdH01hR
jFSXOayVwGHtpyMkY9s2eUxqdf97Ouq9AVag/wlZ2u80KrM7n/LveG781BDrQd5zmo4OZRl+wbV6
BuE3RDnfpl8rWGhCFtP6Fah4baW2gAgb8RZlVwbPI8vj1WSFBJ6NrbPPoKc0w6rTKyQX9jxIgdMK
4P/chp+sKKO1wwO9cebQQvEOKknBe+TRcMeVk67qHEX2mkGSopiotw0Ky3uP0+oVhLvg4uqKv0yo
rpruNmf8YLFKw/gas1KPxstSlf7/eZLX5FUSTDBy0khOzxZ/hAXusuk6D7+GMT2nVbpA0HxgX/kJ
+5PpovwguAlBj6ZbOmASQ+AVKq1ZIT6qHFK2cHwhKDDr7A2VmPvZ2oVZF57p/aWA2qpGMeYTqRgo
eAAntC6aMf30RnahAzB5Fh6jZ6TxBSR10A+1G2eJH8ac3EzZp5jWAw8gElw5BAuNiS9ZrSm2Lr6z
At7yaFMkUBR2jE/KcbPEmqvbckAKaFQeh5i/zF/wejmYMrfMmFpPURdsTHEcbK9kQJXnrQPq/TA2
Ml2aaR64MGCByersQ8njOo7Bh7msqPNyBQkkQJnmT+lXUU/FZ1tAjyokHV+Zyrqa6Ccq2wNyn22L
J+oE+eq5xD410OoNgA7YteO3wNgION74DLVPb9ugNllvmBuxbQUG0HEKUEfI+y7e2B3zQWvoVHfq
FCgMmg8HJFdhDva7r4ZjOHws6nlG4Cu1xno431lw5TrIBoZy7VDGL5kYrXMQF0cT5Z4/vcyaJ/NQ
pIb+UNdwk0GCAtwaENaONRxnUBcCm486vo27q2YfZRR/b1Rg/aC0TVCsyNiiw0InGuT4HTojBeQo
huAN2jHZDDASgOZqtRoyLZ8nS4+Q0hKQnJhDOMWTSwzJ99FxOqS3PaA1KxAWVsyj9NS4kXpOAa3C
g/yW6QHBUIpl7kHkwIxZrNFPzBegLGKQtTlm5M6PHJLzxxyUgjU+F0Wt3IPPp8L+YhKlf256G96r
MwjM1eJXZY8l9ANQVAuxwF2afkfpdYVN/7sj22br+QEwb9ojn7JGyrVtv+JXrFcFA7kaj9ZfMNAd
wWQXBSRcZlvG1oOqMYcoueXocG8a0DcAyDSHmIjDeiThXszN3+P/mPo43+t69ft802lOvw/LDvkC
UbnXqEfeSDe5+hragIWEdj0LE0QC2hIAarNzFlvsK+QZ3QX8POMXKcB/BhLGPiM97mxi8EehwCbb
g8VbtvBsUuxlGdArJKcg4hszrJh1R6+mbwAbIsG97K1VZSMxXCjchwX0d6pmEpsekOePUZKvERSW
LhIUhmfYoGwYHhDYrfZTkk8ESGQ898iq10gSAcUAqxu3HaInOC9k25gNS5itQJkD2I9bB5DE1mZu
vQXuxrqxAb+hBuumVy93ooXjtSVqa1S+T43WC5cE+VMwhxY8TUVUZ6+Q/AHEVIU3091VOt7lTcmW
FGuFd7zjKUD5ntqa0SgOfoGkGp/MoOkyYVcPBx/891eth2kLB+9o5Q+9A68N56lXNHh2Kyd9Cln7
kusoXNS24jPIAR/uOnzd1zpeuXMIjJ3cSlrloGYiBDHB2lsUlXAIXGWvXtakJ4chr28Fn1XN3u1g
DF7atnLXwIrVqxZ/gBePzkjaUDI4z1nBS4TixMlv+GsxtPHC7Qa9tqR37IOwf1a0Us8VBGoA8OX5
YZzxoVCTSndTYedAD2DUzIOTciKxALyaaBhdqCOUgFxGIr4CJNzsgbMjFwZ4AO7bVn93eoHtRVV+
oT5nszsqljfQsT31TeAmZkYDVTmr5t87ZK2SNkI9nk5AdYQydJcTzI6/tn24GKzpRER2pLKtPkLu
MKDF8n4feLT8GPwI6vbYcfUhgUxwA9l/yPBWH6oI6AorUXfjyVEuWIr8CES/0sXkAOJSK4gZC9zm
8IakSeh71okD2bmHzq69xu8/eHFTB05uommusNTl29KzLFguOb8buxA3WMBVu0d/B+Rl4Wu46FWD
CwaC1p/WVJ97YJx/0TJfwiur+F5lyOgRCbATOIj5WvXYJ9raHg4ENqtr2y3JrWtcunAh3PItbFyo
3Qfj/3B2XkuS6tCafiIi8OY2va3MLNvVN0SbarxHuKefD2Xvrn169kxMzA2BlgRpAWmt3/wyAv8w
ko352uhFvVTHwDtZVhwslKQWCxWy8Wtk5PEBaZ5xKZt1aNtbMCtU6eZeHTfadZj51gZ8Wv1K4bZY
OZrj7sa510ZgeWGbFcmduZfJECzell9CITnxOoF5LaoyuckzlQIOQtH0z8B0xmeEZWfEGy9g6PnO
Lwv7IobhG4Au8ct396baNh8Ug7MFfrDliw2dZt2MJqZiGsl9K8zy7Uie96YCl1yOoVV8S9x6B0ev
/ZVVFh7Ytf01DgP8kxHNvSV6BMVZydpDXobj2VSTArkLob8Yc6nWhbr5YYsl87/2F7eAnxlmyq9t
mjqACbyCfxwM8RQq6nZAx+BqeSCA9djZWA3fIzD+7qDkz4BGtWhfOW19RK2mIac1OjElEjOpj3Ij
uz6bth4BqkKXefGvY/IUVoVWecqOx0fxUM+bBszJSqv7boXyZPFAfgkIm+zWGjf5V0/Emo4ZO2Nk
L6yWF4+VRDvsC5dn8X1jFQGzo77dVH0KXnXu6CsfYEbe6O8IZvl7IZt1HLuoEAJYnYeo1mQij+l3
FF+06EhFvC4WcncMtHl3yptt4XcP9x6kyaNj1/kVpnXz7r/Gh+5lJItyw6Fhc9f4V438TE3xtz9A
1AbNzjC4OWh+F7ypQjfwwgmmuz8AT+pqMRWiP8teiuoodynqE/5U1dN8SulEMM2njMTULmRTnrKn
+nW3LQiY3txPKXvRSthaZuXsuAbVQ9OSrQqgYyFSpuKe8Ccm93rHnw5WXw/ZvUcG/xrzXzEmLLvG
a89UeEyo9S+4RUGPNjr3KgLHvbpwuVK7mE6fcXMY9EWWgpmQI1jfutd0RiW2ZGKpUP1zqF7z1eh2
1y/kuOFgGhRluT8n2z4U7rme9zQ3/r0nYyyVfvf+Ne6/egEluPfzFSkevai5JonuHNoBPiFKRDBk
Xc80zaXcNc2JWYfcvQ+QYynm6YvQ7Zr7oTKGOxzHy91/HUS5xDmUmtWuxtDJIAoo9S7qAOpmaR1c
pywI4GxoTCtrYDpV7lF8/NMxJk7wAJl8KYd9xr0EjVnuF8DtSVW7C9ndmvoZVHF//BynxHp0aPA9
HyzL2WNqq26cRh0OeuINh87CPmYh25ObjodILXxz/dlvljn9cqgM3sff27oZ6OACAYGi+rSI1Uvu
5tO3oLDrtZrm7SGMov5J19ovMu7X5cIax6HRIaozzUv1ILhljaZccxcFNf7s7apubIVpR2g0O0qP
6PEHA6KzU9XaR1CW99HyECaX3iUpn2WD2h9H9Zay8ShxnWVMbowUbDEQXu4qaugvOreZk6czS3bR
N7lJkifxuLJy5dD1CdTUYHzxjay9lape3dIyeTXLErt4X0WdcFOFpfrSvtS+0700fmewrydd9yKx
zr/3bQPhySyYLtC03WVsF/qmN0qd9RWySUCWPmpDOCc9SofnqAahGaqsnqLYH56Z6gY7wQx8JXuV
pkjPzeR9l51pZWhMkY7gElKxjKZ6oxnBxRg7EI1m5Z3lJhMUuReWP7bbTvHixb392S/3nErsVDPV
D0Ikqti2SuSvypzsqheX3dHqyFUsfF8RR9l25qDc+yvmpjriV2QmmYjhGIX0CXgf14hObecEF+H2
vzeWg1zwEE/V5q8OCAOoPlWuuvjsIL8XXDIzj8/8X5Z/xeU5/bB4GlGu2MvWYOs9VTUSyTM3SLJ/
Jq0v9pZZwNX6x7RYxi0WaVDR5uCdSMSYvcG4z9B9z820+wjZlBt5zj9jZeivs+thcNTsqtmZw5Qo
sJmRrrB8sfOSLC5hIoiRMl1fFPvOTeZd2nIvRyl1YaTRSQ9L7j6zc4F0kDalaQEyYFqnlA/26CNE
rEW5toqVOAd0P1samMwfehx8mok/ClhlPl09Rm+jzt8oN7tsLZs5TpcrpEyqPbjh+M3Q4g99hjbJ
zsR65CpxXhjjXykwXitNid7AMnoHu0POUA4KhqrmdlXpoBs4P5d1ugQP2Rzl4CH0zzXl6Jtr29TT
+E/IcJNZNbK0dnR/U7rJWk75eoc+lPl7ldjJVUIamKM0NyIweNLrJ9IBDPpfkUJ7j5MuuQIWbm5y
4P/5PPfXaawvn+foB4FDUBYeRD6CKSDRHB5r1R/tJQB6oGHzBmZju8qnlPtEXgroioqITxmE1ZPc
a2VwmmwW53obsnKbB8n+qNHb3+Pvo+QBSUZFHeEvoLl/nUR23w+KnTA5iUPBiuiYeKLZdsJ7JsGr
HENzsOqz3I36PIBhRXDkguSmAakBtJ/TgbGD6Mj/IMIvy4p95Yjdg1gU+cPg/WxdrBrnNGK5kEVH
WYn876Kk7AIQUMG7YaMY4abt6/xgzo6HFQTVSp/RpDXr87se2b39p7tRe6V/+NMcInSqF1KpTEMN
qFmlybDsKys5DlrcBttPXbPWGO8vEFtUWR7+NO9nQM9nQDwm6yF1Tv1Ne7cty7jJTW3r4hybIXD7
kLtXFzbKPnLqjN9OGLe8Sc1bUgUwRhQfG7o/MY978KpJHAqv86lkR+HU/mLUqTB+xrAb+eIlU3uU
Z5Jx7qurBvw4NCKONLQivipOfX89GcLDN6c8Kx7lMbED4bZr9X3EGgvyfjmcjJb7FcbyHTPUKl7k
CHYIXriP2aq1RbFrHjD6wUop4+EQzAeWcpDc9QMKj1rsNuvPiVg9z+I+m/8PE7b/+5AmafBFBv6y
GToWPhP4hkAE9cUHzoza8Lyx+2swWsNB8Ji3AKYRqwrnlQysuZctJ8GvKje06uJ41c/BqkBV/wnJ
EaNuYMqNou9utJAiTrpSOaOyitlc2I1v6QSdchB++zj0mb1OS8U/e22n7UytSQ86As6nxp2CrVG0
9VUxrX4VZ1H2Mk0Vi+bOcl9TMXRHRajgoyiQuMA02QTZkJ3K6qjlkXfS/YBOpIJ/d8oRuj7GJ1MP
FyoLYzW14msxFxbjKHYeXLvDc4+W3GCMZR9So/3ZjUESLzHG7LelVzUwFnx71dipeWgCyOZBFCpb
c5zc506pWbTm+rG1wBRS0r560YNjWQliiGwSnsa3FunezHXai2zd44F3YC2onChATDPXrvnq25F1
kCPUNE1vLuLLC0rX1s50AjVYQtAAktDU4fbz7GqGEGifUzj/jBVNqqwnI81W8jTyhKIS45ayOp9o
flPWvBnypN2XIWbi97fgqQZzA1t7NptpDJY2yhTnsO22n+9Z2EZ+LUif/s9P1w8jAjIZoPn5bcvh
6LDfP91n6M8n/HwHsYkxrBHjqHV/yZzlBkAVpg+frxk7DpqZORW4z1ftIsVfQ4X7/QnlCeso//0J
799WFLpI/c6f7n5u3QqY7/Dp5Gh5fvkJG2TEPt9kP3/CrL3/fvevpS8hgSfD708nj1Yd66AELqio
+YuQRxdZ/jXWsTz+PL1D2XEx1Eq8AoZXPYE7mvmuaomltXAfKZU9NbrjvUO+QXEu9wFYan71Vmj5
srSV7KHQPXPtTVgJtE5x4cZkYR5PRi6cfO4yUULVMzX1k6IZ32Sn3FSAMQzLG+/j6w7SfEsCdCPr
oX0cipNbJj8/x3sa+UOe+Uw4XXUlMKzemJVoNnE2DKsmdrXHMCj0RwSiTu7QKud4bo2V0x/CmK9W
dsphto9kPbPtEFVIhmAAjRyFi+TxfA650dtyWGedU/4r5ifNxrOd5nJ/lTFuyPn7+kK+jDyqNSNc
QewyO8jmoI3NA+Dme0seNWASu6rsCnHOP+831HvQB5p7laEYwYcdChKYBs3vTcbQDP+FiRps1Pmg
tI3Ds6M39z4ZQtudPOiQhFT7/jnIeE+CTty/EsD+5VaNM2D8xtfBOxt+nj80igaBFc+ni9yz0gzq
VF9j5Tl3OFaKknulg0CIzDZe/TXaS9RhX8N2/DyBHCE3vIKfj79f4TNsJ2UMGf+fV/jsSCvx+1UK
SCjoxzMfUjs0ktUwWwNlJrXNpGOjW4pxctsg2TOdR8x68oYjVWeXcntdPXgeVgmDGrY3LNSrFfUc
+1kJ3WDZGZiYW00fLrTBGL/HRXuu3c7/5U3jQsvDgTlhR1WZqVmwSF0d+JQa/nBM7aN1AuVLmHku
6lwif9Hh9aywrjJvUJdYmhqG+sDb1bZ22DlHR+ncvZe79X5Q+OcahSNtWJh5af4PLq7xBFSrFItG
bjWm/K3RZXvZMxjezDjKqSUv9C4bT/eoY2CMyYNgDaIi5ydo+ZXzJT5B5PsVLd0IjenJssrncrZ2
y5PGfKzQH9pGTbmPai0iZ4qjouqBBwFfrLyTxEiXiZ6156mx1cdYbV5k3A0SYxVPdXvg7q7BqTRW
eeko7+BZtY2n+zaFZA4f+nOhCyRoezPcc2loaxlmhXjsq0F9jm/WFLoGRrtpixSqB89ywzSRJCQV
3/SIy316bJqyhaM87046qhWupR0wzivIL4aryO3K9TTm2YtnUz4TA+YIrmOnL6WCrYJdgO+QzU5A
uYoL9ZdsTUrropDuneWRaL5Yj6ikL1EK5lk8b9x8B7KkfZaNPim3KLe3N3lsFk8vZhCpD7LFJ0GX
1w/jkxya9oAABan6PekD5Tlj/bnnUijVhVk2Ebl6NsagRUvVyY31FEW/Y1MGnwuF6wagsEXaTw6M
B/2f7nmgLaby4I8FeOM/8dKaEw2ditnsNL0muK0Aq67St04ZdeT/efLLplGS8zSwqT0EgLTemAO8
qlYVX6GrT6/CWslBWu6lF6Ps+B9zBleP4TPZGjOB+ZDUtSjnKz4ogbl31Lg59s7knmXvRP0bHFLw
MoKuullG+1C3afZmam50nNqoJh3PQUU3FRsbjMVGHmSVqgLKN2LxgMPKEfV+fxMk0DDlJpa+PF6E
D086W/bIoAGWkOwoUjBTUNdPMWmtMRH6TSRGjfZwlKwLvuGN7OxH179QZ7y3ZKgWfbDM05FLaD7c
o6R91GZXbmMoKUAiC/qiiCBmmcCZSAR7+xhyAQjmX5rVfEfZAdhPNNPETae8JmZlbW1/mjlzAyKA
Co9sT9jNzKz2MB33ym+NA31Km8vomsAsCujSD9uvygWGjOpLGdqUWkxdJ5Ftersehai9p0wznqSM
1iirFi9NytKMP2X/g/za6n6mKk/2JS533xITpoINMfxJtGS92jTKzoZaULlLhmAXqY5/CR2jWLla
kr1FtvIzcxzrIx1u9/NgenVTsFp5F1bfAr7qlJuH6sPKnyZcmob0BZfX8jnCD+K5a3CCSpz8UYbi
xpwWsDZAVs+dlciqTUE6fS17uTcmp87sgYjOvSXqws/t8fNc1OPmrFbSnmQ/rofZWjj8yZT33BPd
89hlqwo54zdhuRrwi8hYyKZRWs7GDkWFkHXbvLESw8opGaBPzIONzN9Q+EABxc/qR6hV9/BgZ+Ex
L2Z09DwqLbjmoI8M21EV1rFX2nRh4kJ/nvUpVmoT9kvTnoazjMkNUIThnM6bKcaVGUsnhsxH9AjZ
jmBX6ZFtXUWw9LNbxmQvcnCgp3L7qDZpvBT95D80duCc28IZlqMxud9IwR2CwZ9eywkDh8Jvqi2c
zOhLgDFgGaXuNwVC8yrXJwx2Oi2+5pRvoPXqzrc8Ht80zCcCKhuL0M97cI19dP3cOK1/bpjoHCEz
Vu4icb1kPyl2uJBD0sj5PTiI0CA21fyc2PDpFzapukVltQ3Xv2yzuthUGV9PZOXjtUHQ7DD1QHkk
O6Ab0x/1hLKSZA5gSPoDSE+ImhOsgtGLfqi2iB4kO2Dua+eR/x/HybOY1rB3tTq6qBNUAaWhEO9b
ifcYWr336DbAR1z7JiOjStIHmZx2JftkzHbbzeC100W2UitJdk2Pchk+qUxJbb+5Ilo7nOP5ZIWv
u5sJF6lIt+zHEI8VRO8zFiZGaz/qxeTeUgeYC30y0tiWsvbhs6/SokG1MU7itQEB5KyBynbrOl7G
cVK/akX+e0/GoFmJp3Eol2Aooq9e/8uwi/qLU9r53oHgtpZhP4iOniNMir3crbCOQcog66Ov8aT+
gLLf3cJEFA+jMToLOb7JDaQiCqd/8AwM0n3d/JBxyyt95gGVjWwN15nnVicZ597aop2ZiX1sZcGX
2KQ4P78dpVfSbYoE21Y2eXfWn3fX9+6wLuZ3gcLMsRLO73fXMZVa9rq/aZBSiau++Kgc7UJGtvgy
xYW1spNBPfutVx2rArHHvo+Sl6kDokCepvjw4G4k7WBehKHjYGoaPlKXASYg897nJhPKuLW75OTZ
4t9xOdZUzdfAdMOXrjOPWmrrX/yhQocsT8JzpQno8apfrPXMd94GPb34kav9jI3iEVRc9mYEfKy+
LpRjbEz9GXUKmKNm2LyDld8HTKN/an75FWsu80WtlXzjliTfjahVH/pgimbRTP9rogRrORQ5JByd
vLJ5LmB/bzpTBAcVKvsF9Sg8nbWRi3g0O6S4Rx9U22Q6eyP2diwwkuUsFvQ25XW76Kcx/WqV0fcy
a/zvZBIeCgQ6Pip9Wqvc9sOF150RPSnihbCRv4ExsoD6sTGLrP7wQvWKmZr4bnTRx9SF1k6xvX6j
4jzy5APeK8on5CKKp66uWICOvoYjM7FuMusLxLFdXvTFfQRyhcHSS03SGDjMjUX0GOaxdykjCxTz
vAcTv1mJtIjWrYucyDpEcYxfwDvWOkVpHq+sG60qebz3tj68pNhto3XiIF5EuVtwnn8Oucf4Vu+H
yPOHWqGt4yFqN6nbKYtYSZWL7/b6MR0ByiVBUX/r4lfwx873tBb+Eult7cwPZp9NZIeX9dwhxh8Z
PORvMQbp66BmHWCPQFRKtUdeLYmd75NZwsgQ4ZeyT7pN5MbqXikt9dGNQyyj5hFDZz8bcDBfotwM
duiDuoD37PpFZNqTHIAkUbZA1A/IWdPUW12JdL4C6kVAMYHXNV8cMNk7Zfa8rzGCcUQSvqJ/r+8x
O+7X7qBaX+1RrCInH9/8ejB3ro5viIzX6vd2iNJ3gZ3bVgA/2mpeZH9Ns8z6arhkFIZUdbaV6NP3
Mf0u+xI4zhuW1cYOy5bpbTSalYxrFgvVuMl0cl5D+EpCeSdfgvwO/u9KtDXsVFnWVojVGWuJo9wr
5+ZnTHaYYf2/DelNz4RPIczVX8cOIO0PqLrjaInEn9zUMTjlKiqNf8XyrC8uvIl4S6UAL6I/g9O5
A7V+F9Vp6+dfcb2FchsG7fmvuB8U+VmA+O8Se1w2sJaXfd+/5VZT36qZueii4XP8E4L13twwp7mH
qLLVJJFgxSosa0Nz1FYljnq3oLCMdWti5Q4C1NuUhlmePVZ6O1ixw1Ft+T2pofv7wPbKY1aE3a5B
5fNs+SjqtElJBUPBxS9BC/kaxg2aAH4dPGVah0JszGQ01tUHYADFpbYNdWNrnb/Ic8tnYX3/LtRx
h0YCK1Pbzi8yJvf81LMOMIMeZMvw4gApoyyszg0FqSjt88s9FtcZFoKZmq7CcVSfIIMHh3aqAbD6
5lix1guXAKD7m+y10rZaORH2oLJpJG5/Ksfie1Fn6lNj1uIBscVTGvio9upxREUXJ2TZNE2tX+Rl
7N97o37aml7iP1I9DZ5bXazkKHdi/lKbzONV2IoAv9CaGa2JOmHvx6ewNtvXyKyXyWggx+yQKZzM
TqxlU7TJT7jx49XNuuSWs/a02hSQqGca69KuWnQvOSjDraqgYrJTC/xdHdtqHmuXLLCZRmcxq9Im
rRWdOx7+sk9ugr6t10IP67Vta1MKEFpcTctWtwEIkn0e+dlFbjSzSlZqZWNoZxT5PRa1UwZbKQhx
AbWBM86DZUzuweCsd6qgwPkZ85XQX6H2oi1AHpbTuksHaiOzBk/miewQQ2raprSvHIecXScENyjv
xdMN/1eUHnhguB9x5f/SxaC+ZrUyAUtqwktbNO4OffQIrUXbfOg1+LulUVavWlxG1Deq7gMsr2UY
3i+jjp/j57xWTZ5Qo33ftJmDQl2X3aqkwNL0f8a7ufOvGLkN/EfEIrXCX5UVNPqDB54ZSoY6rU2A
BediMjSwkfEHlkQjqi7jeJR7nxvH0rKtlghY1Ni7efMmZB4C63HejY36udOpEH8avcm4rsDTl7H7
4D/jZO/n4KHWqnWqmv5OgY22xWx1BG1kR2+6pihoB6rWPm6C6C1Msm+R7TUXHtzRmzlXwdPmNfCd
gdRw9iQPmapGP1Ay7JdyUMoKFuQXbA+ysDxTRh4bUw+zyBoc48WOTW2VJWNzSTU93WlqlYFfMOxT
FafpJqwH7dGBJLbsoZO895PzSJJ9BvIz/aJotfBhskc+05DQNOoldMf20Wx4gmSVpp40tGoPuasE
u6lSp0sZ5uNqxMj0te9ZJZdfuOdkJ9MqKQHETb8gwaUmK+Ct6SmYaVKegAq5kG25AZIXg3AQEx6N
yT898hxyuBxzP0a2dcW9Ybn+PjZmdgtn6Wtt6IvTkFcXGYrnEAgE6xz37VaG5KY3dXEhV7CQx3zG
5Z4+a2LfY4y4D/1zfqTBtvcTqhl5uixpLm6YFyc5Xp0iZeNbUwMQy/C2Fomt41TF1aEteo8UvAjP
bmMYG/BtyRUnK3fFwmV8KkarpWBsVPMzt8SqyAhWroB3ZiamdkSxBRGDbFYL0eo22chgrOVudd91
AxSafbJp41EddSBoGuvpIhDNU9enIMFNn2R1pmZbVfQIIw6luR+zutrnc2YyRpFxM3l1ei0VmcrW
g2dTLbKlrTbVF3yEQzxQSS12CJPC5syZKo9bf15ELQAWrru+QmrML5yt444LawZ8dJUSHViA4/c2
N51Q+Av4EsopTrPu9c8w4YAudAcYM0Vo/B7mN7aPaRnDPM4m4/Js9jwMXMu/hzELscEJTOkpadt6
q6Quxf1k1J8i265vIXdwuw2taunrkAI6FAkOtZfqT46d67sisGDyz4NdrF6ecqg981CzzIqlBtZt
J4dqapsehAJcWzZNp8Xw0qv0Xe9QEkI2SH3KQpQ1Lc9KXsuAVY+YdPtLGzMZ5ufXviWT9RSHrfZT
yTvmXClC2+QqFi5prngR1FuWGZiugqdZN0lW3RSlMZeNgGpexx0aTSIjdUgR4Bsk8nMRCvIWsbsL
6sL9RX3uxR/i6r3MrHLpKJX5aEAp3LToqJ7tODH2YsyMHaZp3YM8I1I/OaJcPqrZ3RB+qwtmpzy7
5tzx/YxVBnpnPqPZeeVynEUKTWBRe7nG+a9V0F8xKmLVIcxIbU/WLoSkGBfmkOM3M2brDP0hVLoV
o8xuUVsWL5WoXore0B9Gv8tfeJcF4EaLjMzcOSkFUneuUR9kryOaGP1Oq9vJXqoeFepOvo0/J8eS
hrU2DbnuoREPYGgq8O9G+u5G6smaPUhsh+VJ4HtfctOe5UYj8eDFDcDMTvNZnrcQwpKqWzSG035M
Gz9Qyo86TQcAIkhiqWX/DrXDO/lK/XvTimZcp0VqLP7q+Ktp1w2rLciRMj5FBdohHhaC2WR6p7Al
DY34OovW2GKFX0XDT2ZkCDIP/S+UD18xFA+/eBk6wfCK+kucDtaugZcD18UtLxkF4RUy2/bWNkdv
yeONr33eCAgGR1tz0ZEbDOzFZbDAFRVj6TGhMm35PL+maBGZgXnqm8Z/9oN+vlD0FmNGmlnn1eta
WFhezINxCbC3k2EitzE3Q+Gh44wZ8v1UTumJh1ARL/LQiVXxI4JHS2ceareiXzL1iTYp6wl4kcGU
rMqUhWdhKIPxJjJuP82KdcMQLoAkDzg/RIgOWKsyGfsPtdSecqqM3/zObha6Y3uv+HmNSzx3sydV
qNEa4emjlznoBIYjmq3xVOwHkDgon2hKsWzr7sBUwwXPTq/mmOlWsdx0VSR+/pTNm5HKApWGm4yo
fnDynGmv0nUOQ9s761phTfh2Q59WbT9bARHq1ZXsr0cywkWHXnEj/HNMXn5ZmYO7yEP1OXFgX9lI
MmxHyk8b28/rpVQWksJB8RSgoVGUs3U8sFZ1anBETPVXx+TjuYl+kS2VFDrI62c8VZurhubwoS7y
ehXkjvU+dsVPJ7OyW+k1ygPy0BS9rZ7rCJ+HORt5o5rcfM9C8dPiO3vn4SLwvgQWEBsiWqLYfMVt
vn8oIDGtI9cFSew5WGZqfbOvA+jWPnqTI9452O2o04mr5as2cYPEBwT/t7YLNrYHwhK9t+inxw9j
1Iq2S7RY2ZEA/D7WCJtnJgLkFXrov7ksKETmeum8maPpb7E6ybd2VYpbaJfn1B/195S6jYEF0A+1
RTiVpHN4deLq1ithvB+GyD4i4o0i5Lyx0ktQfiuqsA0WQQ9ftIi6X72+UQ11O0SV9yUs/H7dGmp9
dFlAXALe4jIWTLIMFBw2uG6bl3oSwbInFwlbqIpRivbCZNGKxIH2qV4MTUzftNliFfGUfOE7Zck/
atwUqvsWorX73XUjlFV6CGc8UOKtXaOM4qtW/+bZwLVqM+x+BNa4rYOKwp0wnrvc9GDpKbfAznet
idjC6CA6Mib6sm0xme6z0N0maJIfi6EZdrarHPypyNfa6B2ntOkWKkkPEjFi2HSRYW8KX3wJnbzF
4d2NFk0+Rt/RZbq6VuV8lFw8SDnjAYsM+sZT2vaA9OvBg9/8wIDZzByGwkM+gktPgIEMQRjf5AaB
Mu2oJKjSz6FEUZAVy1xrTW1HO/fOqJ3VvvwyuOW1snOy8UX9DH08vZiupr4UivaKSqHzoMdlcx6t
+trHQHnKLI6PkfcRqyI/qYhOePEw7gMHBRTg/YV5Uh58AVMxtLP3HlTGFmw60kxzUxnty5zZerT1
rn8QdgtxXQHUZipxtKpVER51T5y1Vrho1s+IwxmYGHrsMUX4mZQhGKkR+QIZlxvIWODp5RDZ9sLm
K5P+HBXt8WXAW+hSpfFLqxXNA4lWrqSpp8LXN92r6ubxApJFtq2j7qdLJeSGTbBxHgYHaqMZRktm
G8WJvZvsRDS+v+GLAFx5Sr6T1mdEr1nj3ouScnFvR7ozLMZGTwHV5d26HNzqtTJiscYUstzKpm3Y
PH48DX3ZYIL/5pXjsm+hgZJlM/Ljfddh1Xr0TZh+yxlUcUwC85FSsLIMe0wIQ++QN+O1GmPr4mag
Wvt2bXrGT9Z11UKN2++9aXXXqc0oOxXIfNbR+1RzHcaKvhxF3PzqzafedVD5SULvVFFmWqBC1a2G
BPKMiLEijxTh7zCKI+HE5XzNUPK85vMeZehrpqcVJE5CsrMrIEr1PfdK2VR1M3tQtPp7AqqnwPfr
uU7UjmcQslCy6UTBdB5dkmU8557BfPaPmSiW0CDs57JQs0UETIDC+fBvb7VpbqaJwVM3tL/9l7Wa
HCE7PB4Pe2Pk1f84uDkoZY9R+qvyS/cwVGg/ugJ/G1g32S4yYVjBz4SZXKNNxpJ73BilUV0mt3Yg
W6qCHE5w9dqq2BVM1Y+5S10u5PLf8QyhOFcgpYDg4XRBlLlY+1GkPoopcXAZ6tXnMr3VNRPQ2a73
1nVxvOtMHOHjwGsvYzQXX7y0ftf9/KxWXOlJOuC2DpyJLJextB0s1w1hmTvhT+oOrDRO5oWerjXL
qfaazdkAd8+PjL6iMs28FNbyWldr+8MtsydtxCaoKVQV2xpl3Vtx+YtV3kPIvfA96HiHfZgUSDRF
YleP7YPLpbRNdLffDpY7XtG3DFZoQOtvKgVK3c7iX7l9ppIFdJyL+WoPrfPuhOicVp3WPFJgEpsq
bQuwLjXYaNJYzLmaa9GYYpk3TvK9KoZlWNTphxrWmCDkUfpiAw3cdEifHKfJQKXFAssber1GTX88
663pPruep3HL3pDlqr5FoQW901Wrg2/2DnjC/kMLEm6UrgMU32psgPAiPiJFHK/J3IwPmWeXi86y
vsdaGTxDRRx3GsKpW0RPvRfW6EhF5sEPZCwAEObZ+DhmZg/tp1Y3dd6JN3RRD3JEZLcTrDXyc3rf
FFsxNDvVCdI9mhD2XqP+cOK3TCj9tfYF6QlvFSHkvxYDSfdRj8ZTTtp3MUSe/2yZJumgejjM2JPe
QCG4GkALDm16jgDqwaip23VtYVMd8F2ubPwv9zxclFcRT+HC7VzK33NvI1wcZyzzWVVnLVK/YFLU
8iCtgVQYZtfvxf9i7byW21aaLfxEqEIOt8xRpJJl+wZle3sj54ynPx+GsqCtY/+hzvHF1Ex3z4Cm
SBDTs3qthuz1aCvpFye2fnYgTa+FE+rXTPP/Qqw9pQDaWeTgqJfU8cGw4MjmHhGpYdu3UfrgqVPm
OmuqHybkWUnQKD/Z5fws5MB6LqB+WitK9MUeynzFuadzTaYGzDJMqpwd7VxTUiX4PSplNZZglny3
dK4i0HFMoPkhh9izLZd6k+wvN5ZpFREWk1e62re1b4vFJuI6zaVvO5LNkuev7SxPz5JXKdTCxRA/
tVp8AnXx1QIweQ40Y5351SMU1MFSHdXTWDlHPSGPazm2cs4RdV+Og6+sjLrud05cqXt0SIZLPjXB
Lh1IuYAyCHa55wQr3WzUF3OAT7/s+78phhv9jh07tFbPJfn2RVU72bqDIInbZeyNB04Qlr4uGQhF
5dpOHgCxxYWpkKvxrJ0bSemSjzzfVyX+7DsqNDA2IjCanA+nkWLVZaJxHB2aWr/qjIgMvTxYlNQ1
TbuI6uYRsqBkJ2xzQ1XYr5DKVrt1Z3XagqeRs85RwYtddaRhLD34NLFRrtrE0K6R4zsbn+JsNzG2
nEiNJwqM0p1noHjTqQWMP0F97koteYRRgedqVPbAXun9XtiUBOgL7LLAQSX7ylbA+qmopKHGSY7M
fvA0npJRm/gmS9Jw8PVsPIDH5t1xOcEIKOo/NWCPeBCMPksVxw4dRbjrFgLmXVL09r2MvKdsqS2b
HpTmqXslVxqwx/GDZhl7SXACM5zug5GEhQ3MY1VYo7rSfMeF3KV78MiGO4bJEf4YSua5BqHoUq92
L2Veds+z9FTtjGzEaPLU5IHefTYRAkCO3OchL67LZ1S+SKJH+hOfHxOMzhKG9/RqN5OucPNsUYx8
JfOZ3JqCc+lVAUPYepiihCMsKveuzn+IAUKn8poD02hlWeV4hWHKWWhK3XPKoo3Xm002zK0a2zr4
V0KEg92CfjGASE6WvAujpWwg4F5LTXnqHas4NU382ouhWoChGxpGSK8BKYuYW5c7EZ+rWG43Mb+E
59JA3VeSjRzRZ8elqpKGj4Gzb2qL/H06no3S5AcgCe/rQor4+nNb5AnWQukVhm6ETSghKQ3rXthq
OyPRWEFbGtoq26TK5ZCOrC6oP2S80nSVFcNdAx3QVYbZYKm5vnfv86q3pOZiTgs7WPO98WoDJjrx
pas6ZQWvoM7PtKsfnVxNtnWof2n9Njr77V8kwcu7uBnyjWO7sMUEKBBVLqSbogenMjQ5ojs3tXXX
F/1A6hT5kd6UTYQmLPiqpfiLCyvKVwN5i4WhS/Un7vfKsg5d77GwS5TawtK9mDIfiiCCtCeIjmaD
Nq/aGPy0TEPRdJB6UAXpZH22EC61J2+ddiupi9WrVj0EgpxJNmNKa3iDb9xNMum4PVVhHF+MFJWw
61WnVB8CboJgSTSFr/BY4JvNRvFk7UbgVNYNYqS9Cr/QROEk4jp0reCLNk9RBo9AHnrxqrEU/VAH
1Os7gLmeFN+sHthOL+Q+yZ5gflwDk5Tupwd1t6mUFy12ilOZBO5taORJsgyHLtxA4ILGStr20hrx
UmkbA9N9qPTsB6UTYMTSrjvwXQsWHSdV90YWgZdz4nFrOC6Aq1L65KNt9dANyVJvyurJG4byKUvs
aw6Z8F3uSeWTo3XGsh2GhjssQ9tW3C1HFOHKrd07I8u7c5sP7l2K2Dr8nOGLl4TlPpD9nMINL3ox
I3KT5CGDnfBG1FGDkeeoTHhdCeGqNJIeZVuXH/j92Alzb7XpKfYzkE1sNAFIjj7kDZxgGloVr6iH
MJ+NOILAW4U7nIoq8zmpyH0DNJNX9jQ0BlnZ5hk/71JkGc8JVUpAQpV4LeaqTuttYfhu1re5Dchh
fu01GH4J5gmv2mSj68GTxlJR2weQtlP/JYYqIpVrmPnljQhOOzDpOrSjN6/sRSmpGz/f3ub2vbuC
8EfeimCNYopV6dvuzRubVbOyKLPfiWA56AA9tdMxrLju6EtLva6jLbjRnWE57aX1BmuTBGN+sqNj
RobuCbWvVpG7p6mS5ikp+0+czznnDGaBHQwPsOtrfXdp6nhPSbtztDQJNhZhq5VvxUhl1s3Ual10
p4NUcOVcDaAuTfUjpyMHu0NtWsSnZRCv2D8HyJejbmKlHY94AefEchgjW8fZRaL0P9LcaL/lua8i
E64ZF+rSw10Ab1TNcdi1MaLnRkYqzHRS9UBOvV2GTu+9lKSONxo8BxvhVSpkP+oiRl1k8mY6kL4q
a69eYGufmm9VkXg71c8gLe9I24WJWa4qqSi3oJn53bK9cTg4yFQY69CwfnXjqasrSaEu3wW86+qJ
km+iqdrLMx7cofM+mfz3KFoeVhI0QJ80Pm33bowQ0TSSjE6/hN7wIEbhmGZ3Beg8MQJjZZw0FHoW
wUSvPpaQPNl9D9/5tCoCndpmYtdahaakXQZXfm10aW9JlBzOZh7480PsAqacgmZ7rMO56A+Bufzg
yLxQXhRuMmznYBFCPoK9jgnX/Nvl3JYNo1EqyjPCBBvqu4cv9mi6q7F2utOgpPJZVkl3NSrAwZA9
sj9ANhFMikKiKSZZIdGLNWPiwUAYdrRQFBI25a0XZ9Mhc4s87QeHCBZeWHsR/ZhWFtPQ/PXgUYDI
Yj0Cor6tWpFbBvbEoVSzAMm8ioYxPWRV8NpQG5geyHynB9GbHXPc7PgQ9x+EzMsDN4PwXqw/zxPD
OWa+0n8Q8mGpee4fX+Ufrza/gjnkw/KVJ/16+X+80rzMHPJhmTnkv3s//rjMv76SmCbeD6Ud0Hf0
gwdhml/GPPzjJf4YMjs+vOX//VLzf+PDUr97pR9Cfne1D7b/x1f6x6X+9Su1Pb/k6VDLlvkw8GgX
TF9D0fyL8TtXVPnMSjkjvM26jRs9yt6PbxPeTfvtFYRRLHVb5d/Fz1edX7XcoUKznj3vV/p36/27
67OZYevd6SFP5/MVb6t+fB/eW/+v171d8f3/RFy9HsarUXTtZv7fzq/qg20efnyhf5wiHO9e+ryE
8MTTn/yDTTj+A9t/EPLfL2U7JdS5pfZtkIzg2EjtxJAI2OwYvzXCEw1DcVC1qzALi+hVYsIca7pl
eBTukgOkvRMjy6Z13kOmNfrSqwxqq2pDus+CGAK1un9iFwyR7TSKcyoJW/Atk1/MGQPdPHD6/rfw
C7sLT9RmLGHEEjbRVD1sGaYOCKyGbP8EXfQFUo/4UthSvO9sB8Hnjjpf24xuDQyV8TlPYSCdorQo
QklOeANLAs7myaebTbjVSP/ZAqAic9ZALSOWyv2eOudclde3QBdWyVVlBDY8yQb1JdmIxA47e3CY
iKlu/AgtVxu+G4P6+a646CQNOLcPqe6ZhkNgFZdCiYuLojTa1tMLoOtidqtVw84tQDa8m231DsDk
tPkCuSAriomVmSNLZNT381piab/TKpKa3vG2XpAUzSlMY2h5f11ShKV9159VHixuYfrIFs1Sd45c
9hQxoxfkTer2N7F66JEpUX8nXN/I1F+NQ7c1+LsdAeV6J7+atOxdg0nCKKbP7gKciCM5+iHpGlAV
dl5QdJrC9JFZ+7yw/NvAUQIHNMxkz4HjQnBF8uo2QxjnaZI1RksOPer1uzm3yGoo112cpMePE0dl
8PdNKN1/WEsMjcw8k+k29kploFUfI7Q2yp13FzSJdyd6gL08dFtLb+sCmeVcG+/sEHGdM0bnkcrS
KXSeeVtIax9sO4rJmwb6QTQjqbMDysj6QfQQTBv2iZQshDN5CxNDV9e9lIITZmQURyM2Ky1aRwZe
htqYD/FYU6h3rSQpd8LaIia3BlOrLYXj5p3CRa8bZVLeqncSsXMEJ07mRsqh9ACv8Ro7eyPFf0Rk
SCVh+w+nNmb6Tlftb7PdBE+owqeVZpzyuPJWeOaLOWgYgqrroDCZXvXb67oNU0r1KDW01+JFGJan
8o6UCQxbtnsQjZFlKNbf2tnaRSbWjJoQsoVTbAKyBeHrAeW7Me6kdwvoRU7CIO5i6bbgbdK7Bcse
rlcJhoaVCjP6UZ+aMMyboxiK3tx8sFGnB20sG7Hl7PivFpin3a6h9s4mg9ouZeNT9qeELSIKyGpy
9WU/vYZGyu4qRFBCOMi3RWhQI1KbwZEOL619oBRghM9oGoM9fTVahv+E0IK8EXbQY85hnjHHlkLY
Uiwj5s4xH4a511ON4dT7UY6+SE3KSUZuwOSmh9FjAEBtb1skDWQ+YS9Fq+1EBAVcDntux79aE4w9
zaiuy824BFJlQeE/wUnaCU7SDIB68jE3OXqcusJYTx7Rm2PElKrfWD3yTXOoMP9uGAiIyrxSLI93
blsP96NjXPU66Z4KNtyHXFfL9VDG6TdPNzhSAmBF6myA5G06gpIj93NhAFyNCujXwrp2F1I97AXY
WKCQRVNXtrs0DCdZzzYBW06pqlsn4LeWwnGDJ7uOG241m4/+O9CzV7fRHubF77fAhiruKoAxF4Er
9+AUjnNg56qnC9EVDVzsBhCCCk37m7WkCrovVGOjzZGQnbrIcE4xnBshEzs1Yrpd1AEAS9ICuVn1
MIamEKrLo1cjmxNUd2UO77PoiSYfEqptUx1Uh1u9OqK3XuwBcoDJWd+KYFnTkIOOfDhRa6u69Gn8
KXQdC/LhGMipFA/ohvyyhRxlXYTDn3p/sid9+il+WyNqn0hb5qfayaMz3P/RuSmtVeWQ+oTU69Uk
nGPRjeBJKiXfy+Fwkkd76BYipupAUHPuiTJ86kTUB05rJW1dBVvRjRvjpx2o2fadTVwq/DuHF/wk
+hIp077XEojudOeQTE1vKjBSzmPRQycYXRKz2n20S61z+J2tN3z3ICH6hKb7FHNbVVjFWMwRTTtQ
erIUnqIY5B2nyq1hKldd9/NPNflmXwbIbsa+/kzWozab/JPnpTIK6h24fjn7pCAhfzE681HMCHM7
Ppc5D425TrbWbLix6JRcH/3Ud4+il3T518GzzY0YdUPhHr0KSDI/7r9CwrfebOuAmaKG46I+MXln
x22yWEes+OFyNdU6q7ROJk78f8ybg1/nBjIqFFawkf0g2xaj7t1LcgkLfeHEn8nefTF6XfkbcW3H
0Dn6tb3wMbai+ovTRhzphK3/4Ic290wjlI5mbcbHD+s0kH4d/a6E74YP8UmRK2vfSTn5J2gHFrWW
JacAeYnh3MAKuGlDoJdgEczyJYwkZx3D1rWwSJRzYJpEa3jHmlMzNRzWvW9mmwhRZGUdlba0n+1i
wjwUYcKW5pq5GyMHrbZ/LGnk4/srzPO1kOOIOkmurmFQCBUj7mDBSr4Vw1jOkzsnie8A2Eb5sklR
s/B81LZ8rYbnq0eBS9GCfgGpVsfB+T+aDL1e9F4NuL0XwhV2CjzWopt7CSqwBWm1d0a3yMy11oWg
3Jyq2QRKpEwlB/6jaBodAgm07u/FyCsgwJkjuimsIyKwxl8RPDWBf1SQ91aKtFpx7OidS0GSVNQx
j+1u1q+FEepM/zwIQqR4ChLGP8fMc+aYaqJdEo4w1LydDFYPBqFce4YrJHKV/LmtUKL7NfjlKaRC
2qRUR1EMM933NC9bh1A5LMVtcL4rZgPMuP7kmG23++jk0AeXRPp0WxXNvNTsmKfNS83BGYJN5GuT
lPt6PT5S698vbE7cD2OEXoyaWB5nrZQUxZbbFMsKrhK/UR/6yQkxhr1sFJDZIraXTOMYVBAdZJnW
FhyrBEe7VIOL8AY5f5E0gcZcDC1O5u90rz8iHCQ/lsO6pT6mAkkHZGGSO7czbeU2pr9PEbo4JRYs
XOyJ8mgluhCLD9XCzkB2UoZabuoh7atFocmvoTf/PFX0umDiYBjYq4ghWXaqmXpAeJGUPdhUG9+5
taY8DRx6LrXI0vegppQnv7Rs2O49F8XpHKowWe+W5nT6aiD5uje04kcxyjbb1ckGptEDBNaU+3E6
hxWN7in6PqjrH2LUTGe2IjagdOe3sdOa83TRE+sqmVTuYemKj33UFdSv8zyl8D5c9BLAjLC1CtWa
teM627HIpLucOt31ULeozfVevuyrRDmMookrAE7ZJCe4EIZ3rsmfwfVx8JL2tSdC3kVrUfA5zeRy
B3qnPKgyxJJvaoNCclAMsyA7ciziH4WpFqqEVcLRmSmnEwX/L31CEVyaVM5JvQr0GMnCdzN6JT8a
puUdbwsIz7zKmEJ3vXp7GUNbcVA+evHSCPKfHKXmj5xAFY+SFH/lrL896dNIkY1+B2QSKaspIi/U
4jELmhXU5+NVxCvFiBBxT4mUcEqGWd2rNan7abqY5LqxAuAIre/bBew4OSepQW2/lufLjlTJwoyc
7CiCQRGMe3WgUkhcH4UIeT/YHEtCXG212ktTldrZkoDHiqHlQao81lTliGHhWNVC1iPrnHqS/PI6
p20V7Swl8Iy7haO9zHN4iA2vqupefR9Oy8CKvydgcC7Z1HCEqVx8NTHW/aReOtuEI9EzdBIiVH7E
UDQixNeDxx504mE2iR41o71JcmZeh7ND++CmUP6+Xe4WqVJr7vYOWNfpJYimt3QY1FN/27lSfTTY
e+awDaj1Ue3Lndl5w85W6hp6WkyxampUrYix6ArrbY6YblYcIgLFLaq1P4J/bursNxMymZrPKJB2
SsMWQjRx67mgrqZxJUvqzUi5y6t7DvxgG6cZjdk4r5OFW9didauAy/+4tBE7doK25z+WzSl92WkD
/I3wgsSrCMWZz0rjdPzS6oh0ml72WbGfIUW2PkFtVp6rEMlAq4/Tz6k75Gvbo7ycLTZEz6W8sDJZ
WTkTMh8p6PRoTMhN0RO2ESA6sOLJI5rsrSeG0KThdowYWp5u+uHNur3MM/MJXurmqvhJe1UVw111
HYo3s82UC+9c5e5WmDqKLmGZnShdtcHu98IomhBiiK0JoGPiuW6uc2M+hrWbXUFnWmwVDYo4s6p0
ANxzwSI05XNigGajxHQVQq+5yzmt/tRUvENVaCA5PCkxU/9LdbXb1Ed9GnY1CFYqhN2T8Jq2/60b
nOFOTAUBe0lKtbgKn63n20Y34wfhC6R6AQInflIcxXnukB+G4cUxpacAprwrgM3qmLkgUqdRArXB
rdc4MSIESlvthaM3vPLqlHazg0mL55EpeHY0vrSXFb1B8IIwEQuOzds0HsCUOVasjohcEfn+bfbN
55fAMSRNWUue526czoeHIPayi2hkA2mosUZAVwwRNH51VHkFNY0se5s5OJ28SE50Kz/KoZ57WyXq
lezi+aqz7pocgaA3h5hhdGTtQsmCjEmXNib02nuuY+5TBdWYiZdSnqT2kOVCK1jQWs7j2Y1wIYSX
YjzUdbGrdIqX/WjcZpz/w/LktVdXU/m8TT0tOodoAF44U361hG7WTVkf/kAiYHK0eV1SwQCYlGzx
2pVi6vRDB55ACGj3nVNb12FqqMpFBbgkOxYrgXX1E8O6Goprbes+shazTVck5USF01GYxFQRC43N
ok5VH4wiqwmn4nnB7TKzbb6M01Jx3MJNc3R8q91TmE1xepyPLyaP3KtEb8hHTkMbNirK9vX7vpWq
x0i3tp6sjmBNWu8YgzBdBmKoW9E6brxqJ7xB0X8L3emoHnTOc8GnV0TBrQLxPRtCRCtYuqiUdAMt
R7AVwzEsQFEqvnMWQ6UE8SmlL6nmN3f8UsW3SeizwDwMU8NaROWaIS3KEjy/GKYWhJ0qgtt6wcfW
zDOUFqAD2le5lW656WqPHDZwJ4dI4K/AhH4bQvzvcAT2Swup78uHWB2eALRYiE1jVN55fFxRvOus
annUju3UiJ5oAqSojlbhuwUc6Hgk4FaLVotqCDcZRmX1oDl1+NJFtRM+5WlTv+Ry81Npgo1tFcV9
3snqE2XpwCPLiifFwNeeetAeK8/o3K3wBjr7fVRLNAAYBA8ofx8jF5hUNAWX5BCvlIAfhFPMD4sf
sc1uSFj8PPzilRIM11O0lEPsPwYeuGVDXsV81R5EQ/GVbPgPndHmDxRzjuSSZMguRzeKl3bMdjXV
dYhR3+LrNttqvmHcqZb6000QJOs7Jb50GXdKHidhxweNeGmmRjj6NDX3Xp8812bxyzRNSFM7P5dm
uLzFN6Z3CP3x3AiK0ol8XvTmpv6NbUiMfxc3TwtDPv+ZVPcrPfYisNIujDuDTsXwVHOqVr4KYxCN
6LU55yQLMf7gBgsa7PzAPQn7bQUx5UPcbHsXk8PVseH78FORC5WHDC787krzFNH7+GpSndxQz2Pd
4o+BYsV5bRGn+ZKxLrirwNSNRsCys2GV5lMb5Rtj4pYWY6hNAsDDABpnW9draBi9G08TG2EUc+am
tK3wkOeddA9w0Hhsq/SHlBndSYxIuaob9mbGquVz84hwyC6Isv6UNraCSg6VGoMZquibpupF2ETT
pgYkl7aarcUwl0awu0U77snZ8vlvSv8TaOiACjWlQSswSze6MzTnKKoc6lQC7yBNzK8sSuIagJA/
lh4YdM+/iJ6h8muTKQ3syP90oDJG9tg1XoTdHJMQGoopRIn/rjoOksQaSWb7kEP0Krc5yURBltrQ
28Iithw4MHB/xAiTHJM6zo5WH94HupFswzeTsBdm6eeLj92einasvNG32cL/LuhtNWH785K56/xa
vc69LSAne610Tnqu4qCFaIFKg5wak0Vgtv7PFJgnRUR/85f5rMGN9TIqWb1yFTu+ZBlMgpD7qbvB
LJSLyTPaymybfEnpvsPhQz2efB149qb0KSWyKqtfvTOKrmg0D4B6W2sucC0w22C71fE0uwco7ptF
4/I2oZv8bXYE0MOisYbmpZxkD/zacjuGjlSMqJTQj1U2fhEj0XS5Pn1ounKtVkP2IGxyABFMOdp8
uTG5iGZzVBushU+fTNCfqNtR0prlbEuS2l4MLWD1eaE++u4qCJjfVqUc7ECZXLgQawhb6sAt68Z9
uBE2Ho6CZaEG9Q6ekUuWD0h8ILP00Dpmf4Y38xxOI8rki4cBFv4NpGnjSgxFQw7/J0D5kOwkYXFl
OBeXE28xSZhqqq23MBu0yxJiaOqE+wEkmYs0Y5+rlxh0vJ6PwV09jYRd9U39yLPDQYxsedRBKapD
sbWQ3FoI462pZPXiqkiFaQ1Mc8Lmd7J2pw/hokrKcG06UnEX5Aans1Dz7mJL0e74f9sAni3luTU5
QJFb3f9ryJVlAhkKxdytfkj1IPvmFxSu2rBSQXYkSetoLKyTDkPJwalkfWuRFLm21EOuoGCRX4ws
+M4JV/m3FW5R1PA23GfKrUX13LVxVHOZFR42s2mcRcaz+ampnYPwmlIE43088BFHa9TcyWAh9zES
NytNLc0TZfM/oVTwKaBQkPSeTHMz20w42neZ3FBvToSwS/2Qt3BZ/5pG7eb/ZbnfXVXYplfIvktd
eyDly+n4sp6aZjp5FQ3FRqsQwO9pNokITx2UTaPK/EGnWGET88WQQtAH8O7GXozmdamSSeEC2WaU
Sx0aYOWTzHLyVLQxxaLWV6jsnUvFCdtQpcUuU+XgLu1qqn8NzbwnG4TylONCroQO6QJZDONrbzSP
XcQnWOqrpdFxxsku/3jjV31HtSq6g5Oo67LQKZWZmFVVzaARvakRIePEztpMWetgTP4e1Xy4cEeD
5rr32+8UqxwKyipfPMiNttSXt7sicENkbOTvBp+xXWpb0O9kVvappwBp69jjsBbDqq/bNUJN6VYM
3bELV7KhhXsxdNSJ/Aqhi+PArRL1WWgW7RbqrUKWpTP6z+CaU+jXCtlWn3slfR2WU75VDJ3IcaEi
a1+9Yphcc309ePLPdhwdmF9NGdWhWAfrW6cR6OiOHYypoFjCf2aVSK18FiPRJH4yEVmoP8NOS5N1
b+1Vk0Q/aQONchhZu/Wmh3UKY4qOQyAKzYRDV1P95uWrplOiNEXHpaGuc7WDe/bN7RSGlq/Eirdl
qaxdDKkrrWukYpZt3GYHI0rQCUQudjWCP/8uG5AwqM5XaeyM9aj4waEp7fRRi7TviHgm29zzwOk0
XnYWje329amzL2IwVEXRrGanJnnK0iiRWOqbottBaPjJTQuKCZ1SXTiqJd3Vk2AIpwHeJY1hWzIU
7Z09L1JPX3Q25JNB3ZA3IEzMgoG23Y8tSpccX4RfGhWOStOwv9Wdxw9dlMMT31KX0XR1C2dE5nyD
Juibkrflo64N0YFHJWUNxXP3LeLxONacbzqZOk5qcxksrKo86KP9U8xjH8DPN2Un9z0Vj5xHNDq/
u4FxoyST+0ddMZWvVJSi3QlEZC+2jqJJ2Ar5Vs7P1LSbFE1QUPYp1wUC4allwzScj9Y5d8yV2ITa
4STXlnpLxa3lSxWF8iWr3C9l4Cl7MRKNcIaRu+iojTvPdk1V9VOTa2OBVKVcOZ/MURvPphsMi1ZG
VHCEZG7tqL29FcNEMp5RdV6ixoomxkRboyuhz7um+ifRi0Y/qRai63l2VC1ml2zXbFpKBWQ4U94F
vnaR/VvotenA5jj2p3BqPLIw6arUus9WZjZb4UB9y0X6JMheTD2l4jAv/Yq/dQd6SHT9iXYnnEQt
ph+c062ZmHxu41tQw5GbgtYXhFgTZlqgoiv43BS2n76Fxii81BKpYvRcR3VXT9o9FXB5ftVDbVcn
qvost+6rF+q78DB0KMPxnGAvqKXzvo9WtC1DXf8bhv19FTYk+SBpYPvo7s3Kyq4ikR+rxbiQvdQ/
iqGn+P66kKEmsyPruepH9JGi8avp2vkmrnuSj45Vfp7sWaEOXymZhZaVjzDHO8sChNQhk/vgs25H
kBk71VMzwAKZBO1PYbaTzt/mWr8wkp3JHu0AczdMzVNP/+dwkPpuki/Efevewn3gVkiHQ577NufD
OrdoBXmBdDGv6TnWvUUdxLZMre4keVmH4D1SVkanXBq0zHXEfLEJbyT33Uk0WZk+Sb1nbaMqNN2z
sEENAoZGzcuFmAHIJCA9Pa1apGO0Uzj/yRF/ReubmqQ87jbRWzEXf0BrXAivEYRfskpudmOtqFQ1
TDMCv+YkKDcDqvTeAkUVGJQ+JgCzb2xjowhqy5YHmpyHkLLmEGMrlZG5yeEzg+1aVeSV59V/5zmp
fCku0Amk7oXKivJVBJ7/K72me3UIYfibbWLI+OCwU4vi13kZES1U4kVvdoj1f7fMbBMh84zUgFmF
7y6vJpheTTDJQ4vo+bUavvrg6am2UKSqWJFjyK4ojKVXa+qBL6CAybwIi2hGHxW5sjOtd6FOXA/s
h3a3KW8r9MWQcBtzm7WYKZbWbbm9G8hlCZOetD6KF4ZOGjnww80YGp6zUPhdPed2t1bEUMxL8jjj
OFPWN7JH2Thlfm1zCkCEzq9MXJ16X4sb/thuZ4dTN+2xIul4exm6PImASSuEnK37hLRT45AoVY3C
vo8rRz+DezkInzyZss6CqEMbeDqahsJR5023LhXHWakhz+FLdnDuosI/qUFbtxj+qBcT8p6TWIW7
QnOPms3sB/tX72F1OVt2tLODxrirjSzm9zXhCFSpZCA6MBvchaNu3Ime7ZXa3qvrx1ucmOJ18V+p
m467hH8aiW9mWHwldnWlBQtzWlXEzUtNuNDByrPD7ZIKXBkBVVmrbjpt7NrGowQvz3diiNY5QsAG
pUhiaCdQfZTNI4IB9hF9CevWfBgKh7C1Thhs8sEPYR4E+6eFXbxA36a8R2OuvA9Czrz0XKXiqxtK
3mYa6kze20Qwv4L1Ku5g6xBDESfm1iHPHjoJ5tvcD+tVlV9v84pabAXV86Oeta+N01jHjocGSuBh
WqKY6pdjkiwvEEKAjtMIq6zcwF0O5wQ0g4VSeCuxwruuWFZEC48LgwhfNKSRRhnxKMQ3kcTMEzTh
69A5UTJNkq0zUEvPu0Re3cZUodqnW9TgeDBYmP73dx5DTMqm+bCes/2mTpDH8JjnFb10peNIVSHP
VzRGlEvIMHPqB6GPqhyiPg9OAXWusM9rhzCJNx45zl1oUVY15oVx4MzW3Hl69yBpHVXWsCIvtLGt
N2yghq8RWQTqT4fPqgcnAp+QelPG7c2emuV4s3eJ+s4u4kfgJLd4PW6kM6qKULL00Cd1RXFXTuq6
ccT2uM6H4DBO2rudhbSAgoDepprEdjU2Lju+Uf5KeD2oWU+uGfEDNc0t0sG8ylKwa6ZYpA/sg+25
n6AwHe8rs9UWVQlrD1xwCxi7tW+a0iCP4bUBdOY6Ja5qpS7i0Inu2iCPH1FcuhSwiX8BZpVuTK+S
IFhz8i8Olczkj3KK/dBo58Af1cTkTIlmeYa6GgGhAhGgzi5vJs/0ISjiJL88K6VELi0Bni2CRYxw
iKFocos6dtdDkcfzJ86XOVD0pInSOet+zMsLs1hktnV+8LWxvsR9Nm5KrfKUTTGaFC1KbNdWCJEW
S+6jFY9Rk8sIo+LUNxp38cQJ4w0JpGTxv2aBpQoPmqOtbouI9W5BetS+KJJW7kItDO7mxsxAUXfD
crZAjxTcwWOJVsIYGE+kJL29sM0holfl9rh0FUVazQ5lsJlG1tTbGm1C3eF0sZtRdLMSZAfsTSst
1t+/Cs0iFdfkzTe7jLqD5w7twZGt10bYxFA45uG7kLCQ4sW78dsy0ujqSxdZraXwzpP/uJY1XViq
c3+HZvMeao9xG/SWvygnCq0aZn+oAOx8lUuOdkx9B+otQbUVQRp1jjjfWQ5GQLLXLQcZlUvmyBl/
lGFUjyIE+oEAZiUEmDwvN3Z9bFk8PZbSl65T9lTOwcYt+z2HXxN3+WQvxuKnFsHUEYS+epfX+qHy
m00ntYewMrLvfmJX/Epq0nMQ6sWqr6TuaspGsLXg1jjaSE8sm3jIkbZTIb+v629JZYXPWi5Z14xC
4hS6t2eX85inzDsIl2igfgDSLFfoBhLNc8V9VekLNHd/FGgFP0WI26JcIS3FyEDM6H8IO48lyXGs
zb5KW6+HNtRibHoWrlW4hxa5oUWkoNYkKJ5+DuFVGZn1l1VvmMQFQI90QQL3fuLRGfiRuUm3Gllr
rxxjYStR8hCEnXhIhixeuZnfbtPMFg9qUcQ33AGfZac8DIH/xWW1eJIt5DicbWPC3YxV0kJLLubO
F/Oc8I+LTU3abUkE34xdS8FvKljDzCI+AoVsMCdzE+WTtdPq2ypFDSiKlJ6H8J9OPNIYR0sbhJ0t
8KWfHVVTvmPz4iCxTBZAyUKqTENyK5FWoAwvVZsltxKENfc1c0v2BXF8adRUXYwtqw7HakvKhYm6
AKtf3juFWdyzloYskU/5VjZlh1HAE45j5yxDjSXqk946j9fx86RAme1SAzY96SjidNmb7UfsBd1R
DqGS4V7ayV5+TtDUdqlykzw1mrlIHBbBSRkJC6ng1N97mXKJ60BhswTw84xlmThnfUP9X00hrfhI
eW4NB84CHkX11vc1gzfRb5aVFVIimx+mqZ6gbRxj+zO35EF2FvOIz2H/HBsFLnxDA7k3UdaF7aJO
yJ7aRW5kPcaZexyGsLrgUVItcWnNvv73ERnXGH6/RqdVeJIYRbCrkrR9aEbl1edvPBVzq867cDf1
g7ZUFLN5MIqhfUjSV91Mk3sZsfAYwcnQ6jeyLxo952wO6CQFTXuXxjqw5so8szfFmTsT4qPnkR1a
SvzaOp6xaTwj2heJap87bgZ27/rHmsdcDV2X02HylLVbAoDE9d1FDnPCbGlq9acR6aVrUxe2/tQJ
3/ml+dkrB//d3Jzc3w7N22zS25M8eCrKBzx0C6Qc/4zJM7VD8YJUsE8VJJ8BnmOGra6KsuTqGuxm
NGncObvMNqbDVKKOLUXZOxyQeCY5j0KblN0oOqD6uR69qZWxRPQz/AA4CRwscp90J8YisQSDkwiE
XY3obPWKfk5QkIHcxM/klAXl+tppx62ztwP1JYTSQKnHfy4abhGePXVbgYHNqvAm47EKzeZI+UMs
ZFNHHPw2ahJMemqlWxrGi6aX3YPsqxFYSJQqPMuWVo7l0j1PEbfyWzRw3OOYKMkSAAD2IqM93ohq
MpbYLYUfjuFsWClZL6ItURXRUciyRyV8LmdDsHmAnJnMxiT1gKKTnMnSOvqYKmuTj4710vd9uRXJ
OgyQ/p5ADNffogqfw7HVlGdb9B+1VScX2VL156Zr1Scgdd0dxbWbNC2U56nzqWTqabCUTT3vsy1Q
YHsNTu81gx+/r2o7n0DZK9OuBHWtp6SG1PlghQOaUz/PhgylDDYD/UZ2yINWpvZ1nIPgxxHRsOXn
/LShiIL9UdegAOGHGyfHRWtwO3bG9ZicvU7VuWOm2j1Kzf0yKRuXN30KFo1Tm8hxGcOydIPiaHdV
5V5PM78sjpprkYJ2ShQZla+dgTo3CbcCq6EBGPjIU6owemxxurZ/0P3ZMzwz46+p7y9JPXY/sljc
mohRvU0jPxjTqMrb1kvKnehtcoRapp+NuFJXoUbBHs3udzlpdPclKkTfHavPFqGa10+5wGi9dnyx
qAMcwKkPChRF+c01o1nv2sTuHslJzF5jYNtlb12EAUUe86vsdIrAe+CNkV3ygN35M/7d3o1sGXbj
Lg23B3E2Xxrp4r+9luyslMn9/VoRhiemoXk35jxZXivWH4M0M1cy7SasLsXdKGr/yNf90haD4i6z
DsWhZl5btzraHxN6MDu0IqzHVIudTSXyZN3Oa20R10jfKtyBxdxUB2M6k7Wm7ktL0Ur9YUju5ER5
Mccq9zh49Dzz6McgqIKtlXlHeS3VGP7+lYKnMoh49BiBfz0EemsBHQ2TaNOJplvIHk9Uf3TL5nWM
mjXaHpzH/nNyXLKzCNAPWmijwW20BuN21G28zYCxUgtMub/OIX+WPVdDbYywZeL0OjqLANcqWnyY
kMhTXe3NUkNgxm3nb/qgGL8YE9pTf4a7CqVdGVadvw3/NlpeJJ9zer+NluEwjr95BdrGg+qKHTsn
a5ugRv9ojsFXYdfjV0RC7hUEiJ5NPbYgV1kqzM2a7U83TQs5ApnFTS882Jx+WAJo716MWBuWBhX4
G1aTKK+qSlvcyHYHbryfdaG8/itLa2y7CvNHHpRnfGXct16vcTuqyGo75FO3NTo7B6fplJMQnr6e
ir55RNi8R1euGb4WtTHfeMwfJIa2qA4vutybHgXAFvRJVDBe87tm1cA9/iaOh9pNa5bqY+CiBdtb
1h/jI4yiPsd/xufxYh7vO4yX15dv6O/jP1834Dp/GS//nt/H/8315d9fz3+/MxbrgQLKo+FZ30Oj
6792qEBPSYo/jLuASRch+G/lO1IG+lf8078NsekcELkVLDgta4d6ULzxXX/8gl4bUmy18uLoaB5X
cxzz4vELijxL82c8h2h3jc/jJ9cUO7In7SLDcOXYmEldL9JMsY9VbzgYeAh9JXvkQXZ8NuVZ3RhM
+Ut3EXeHLhyG3Wd81HqLTFmoPmDrjC5TluhvpWieXKqqP9DbzRQHvbFu6ncDHjXLARmWTVp6NdJ+
HPDTqk+yKc/kQekplwdm26CEwiNJgaJVTu2NPCSl195E80E2fWuwlki8tKvPWG125LFlO1CmeGOY
wbSQ8+QU2TGWqMrC6ayR93fUNzEZWL3VwVPhWtFJ9I52jY8xEidDamOnqeJIwt7APIse+ZckzQ6V
0+GinoLm2no5xt1otysnEr3w5hyoyJMx69/l08MQsb3xCrZbzviAO8j04OJdAKVUYL44x6DdjBi7
suCIbGh+tn4LuW18aAcPCVxgGSgfe3W1DAYXRkGqn2WvHc08K1Bia80Ip4cOIa55N8xisl0aquG9
xuH4oqFL+CNNbh2UDIOFbYOPmGaeILL66y5l3aIXwA6E2n3RYbj1W5znwjMSUPMW0+ix8kWJa9ip
TggyQEPYTa3Kg2wNpEYu8qy6NKIarucKz9iVpae8ZwNAIDj8sIayAOp5BTPxps7LodjWYmTJjKDe
kuLkcGNB28rRgkLpxxAfflMsh3I00bstlXWgZtEh0frpvrFiJGcRltsNquWt3TZsNu6AY6ymBMNz
m8yCj20e7vW4G55HN9YWbABzfBjonaqEJwoGeGYWDbiUVDwxfh4wgfyjyf4oPihehR49WkBnaFDi
qXG6JWsRqiaxxm0jCfDEmZvw7BG9E/kqHgz+S4Yzq2sWYIlJwa/tstFfS2X2EG8S70LBrT6aoEvw
hlIEfMkw3HDxdlG1sCNy19Xv5IHF/cVQNaQMA7TLrnFkB0ylvG1Abt8VKcSUSJ+Q3f5zihlVPXnD
8PUzNCHSuVMNEtqfl6FOirENT8br1AZhymU6dflK8zFCrgHj3CSTbrwgxV8FavtSWHpwdhHzXMiw
mug4aJj2q4aqJfV+d4MFO7iphITiStFnuLKa7+uk9pRVF9fskYrc3ExCyy5uEuTXQ4bVCcbQSGDb
QFHOBcjKrWrgw2Y13XjJAmHDvtGcL0g0b0ozKL4Xffta1NrwbDpqv1b0uDnh8NafiraoVr3etY+i
yvwVJfJo12jR9Ex+ARhNUEO+6LXxOXS7LwpYE2iCtNTAYn2T9Q9m3pqPKtgpPt7pOceZ5zacvHs5
qJq/MnAetIUTobSs591WUYdkU5no98F9GZ4M4Z0UnrvvtosOpjEAzokiXCehZKJLN/TtezVCoSuc
1L0bUBY79ho4gBGk9ntF8s3wnPIF5f10FzhBtG1aq32bS0ZyAC69aOCOuTjUQtcf9Kh67si7bgNy
Abt6Fn5tPU17nBFHm6R2ogPevpAgEbNaYvalfwzKj0pXxm8ASrn7wRe/Dz0n2hllZOzcxlfv2gBt
b4THpm/ghxDQUr7WgZuCu2n028DBtroRDpazQB3yoomP3qwgLQ/+OKknsD/ZZpyhFZ+x65mLyLTb
8oW69ljzwFDjLXYMk6Dz8zq8NzZGqNirVWU+HILJIbX411PZlgfdNIeDCo3kfw5SW0Wl7Bz0w8GK
K64CgDEEI4RUggrIzIg0cQ7qyLor60Hcxt57bBrYqqdZmJ+C0b+XfY7XWndhKdRdnYNJ7aEUxMvE
Cs21KGyNGtbcDlCZXXJrLpB9Y7hnovFYutusQuVvLHVtN9WUpCGzO6yDNSo+zQT+GwNL0d02TQTs
X+3PsoXgbXdb2i4Z5jzR1zImD7OeAl4F2hkjEy4lY62vv2aa0h6uI6xXPQsOZCgmtEQF3K0CrAXe
MTP+sdKdO6r38SVVPUxmQvcuMyrnLs+s9oCndrSQzcAZ9AtuiqTwhDu9N1p/GHSQLoqXTLtWMc0N
iw71DQAi8qfKvhmUOzJP4m5wquTgWrq3CPzgh1km85Jv9rC2HuyKtUlL3WwxoKD8pCdxumr8quH1
U4wAQAneOA0LFseBsq5mtXvsQrWhYluIiz/bFSAROz50HSjB0VSy1yDAttlxEKqzbdQF4HnflX6T
fODiFyxEZmLs0SOplriNjhlEDDTDEdkjcrF4YXWxc9eR+FuPA/BDaOPapq0a2BgAD3Z2rhtHwaJ3
HwjeRled7xGq3e7MqU9uoH9zK7KH5ILVIo9FdgF342xmUgXl9IC9mUp6BEO2wXEttFcG7RX/hATG
IT9qByHbNnSqb6Y67st8FuH3LRjD3YTFQRaOC1toztNkY48bdTWb6qCGIa0nK68J6lcQSDhDGAXi
w4ZTv5bpgr1Q8DqqdnFCSiRdylGpA+fbSF1sR+ZJSL6s3DRHFlVvxNlq/JrftF1jhVopz27oQYr0
yE4UuniwAmWpjqfQOou0jPCsGfKDjoXSV6PMv1mqFb+pGvDFKHbxldVs6q5pOgGUtZG6yIL6LO16
dET7HdutSmOh9o24uDONTDJpJeMWLKZADl/cuzMdV4b6JECdJRX6wXPT8mGCu3jAZFosqjoRuwFM
3AZ7JPWStFGEfoV2li2QsgBT5gPKhe02QZ+YJ2RgxuvK6PWFUmb2PXIs+mIcbP+L6KoLLhBusOBR
a8+CtrzqTZQnMEeqPNrkRsGTsjcSBXBUiqerHjsQM1rnhjSVMa0CCFesE7vTtVkJX9+0FoJMLmVp
PoY43riJpqoHNWnw2UJmdJHqfnUjD9lcvKl554drMMl3qNeYJ9mpZibqI+TI1pWFmUfqggppzSA+
p0a2sRWk70dwYPyMC/M2Fp5xGxaiOkMwRNX1z1Azn7UoTPrD6Bw/40OimEu7EeVGi5IAnWgMO3fX
y3FHBLszWtdLyQtjOdqdmrr/oTUT2vpDWHzPzk3vtt+VxOoWpluND249efxPzf7AztZb9W3xwQrA
xkWDErJQ85BKGBQ72fzsuDYpXiVek9/8JT6YnbqK0dVeyWGfh6IghWHmtzJiulnproZR65a66eXr
wT+oeiDu5SF0eWt9Xah72USpXEPxFyWeoRH3Ct/Ce2Qu823gurjLz7NkDDVN2Ota7B3kuL6F+JJM
/uY6YR5W6GG+aSZ/XMlZfW2K+7pWn7EkLU4yNLh4zYomPstJYPcK3EbCXUmF4qz1JOJGDedKo+5J
xiLLz91Tf1OCLNiYthEcSCtr99qEvKscMTjNB9kt9aFR3XpfW02/8Vu8gtUi3jdFaRmYvOj+uWrh
+3eedUKVBAlXvARWljmLVGFNuEIGtt6Tt3RfbR4uUemYz2GkxaceDNqy9G331QgbboVqHbPLLqxn
y8f+JHPDZVuAmNc0N9k3maGdwKdF2ziO+0vRtuUatVH1nmy9vTSbJn6uqkhDXyZDl94evygYQnxt
RLwvE8Pg2eaO28iffHglHLqQm7OXjzq7G7Lxto+wfjq++VbqLtvJm45VIpynKLXXYTkRR39lq03o
plq5MbzlOllpgayrTyYCF3KDEsg8fSyAhYXlUF66cqrv/LB/l9NLV7dXmYUsu071OomyG5LNxt7z
gJp35SDOhuPk6xC33Uer0iworHn03ti4R8stT93vI9HbPxA5eLLspHiLiqJaqo2m3+fDGGzkFXu2
HtcrOui2npWsx3xqsIvHahgsoP1a9G6F4kZPdDZRXDEHVfFNo+I1fp29Zww9dN/syODz6G3jZGSh
+RD2wDD61HnrDaAsCuoDexMV6Qc1SNlFIlAwlWqOoVd+RdEFudkduXN0S4miA9XaLcf8w3erCAMq
313WWq3vAo9mL1LEkvoe12TyNWCoW3MbKViEy94hYYcWAsleyl6jgtTuQC3E2886Kp7urtAsDj7S
cM3DX/uoOq3FtCtTT1bUpJdRMfOZqjY8zgizstD3dWOPT+z1y0Ogx+FaAst+j0dzXALRfo+XrBf+
Li7HK0NZU5HMrJ2axsEm87QQC3ojfgqFoWy7BP0Dx4+Tp15XyoOtY34pewstVdh3jDyR5l7P03FT
H9KbSZuLOG3zIeEepiLSQ98jU/CJ/pAx6p2U43+iP5TBTA8yJgEisqOxqAs0gEMdA6FjD4e2G3cy
KCMrsf5WudzZG93G8qR8a3G8fq5nAX2SgCiczUPT71ay6QpQjTJTYI6deZZn+nyGoP9lUKb0IEOf
8SK3223/c5bsoCD+x1S/tX6ZpYfTt3pqzJ2uafGlyxJnVUD3WVklKusyJg8B1IadXnq4WkHiuTS1
6Fjgwv2D52UuxZQI/oc/p+AOtvWqzj1ex8lr+T6kyXYmrvwSVFTfXjkTeIfOaiJlJcyi3tUI3S5S
rwkx3JxfIeEV5LXlda6z51cwS+GsMl8j72R03p09aTDttKH+5hnfyyIePqwyN5a8DdmF0rJ1CDEI
2+jY7V5CLbHwSGuctZJ57Cw1kT/bqoCdU+ndbpibuVUjvZy49UH2IuYggDKF/WlUo/zZ6rIvXtzb
Zzjd+bMZs5XnV3VoQ742asqrNpNavoHhQ94oNONzrHjZA8yhi4xbblGA0IA0POGo9Ob05Wr07PwZ
23fzWPbRH9P9DImxCBX1s2Gnfzs9ANTyZk/FdToi7OYxcDx96WQGaAwj8peJR7YnMUb2Am4XvzTd
q4eo0VNbN8ptkFJIz9z4pTNC90CKp8XTpkxeBnatG9VpQEvxmSw8xW62+ujjMGfU4XlocWcf0Ife
NSMWSUowilUbltbzFNk/yhR3iiq9g5rMEnsmYcDXWMR2cXYNczhJp13pxzuH+L5jx2H9adH7M1RX
eBb2WewDYa27fZ1W9zHq1OoWTkD7SxPvmG6PVdR91anFOUxqGIa+l60M00QBcT5kWfclRS5lP4oK
48CxjbOLhuL4MnacbiObcpw6d2SjThGxNvLrBeqhXnlGCgpPGOPj4JNFiI3mFQfCigr5aK1AI80J
BQS30eRObwYeas9Wmy4SK2lfTcNWD/7gKks5Kwj0bplZ2ETLXvV1RN7vlURLdMpSnNTgeLes3uNs
NTZ+eWgi1V6R1gw3IuUJjsaAsOExsgNzzOtpgVB3AyD3BH6ILImg+p+ETbY3ZpmcFWtvd9H2Nc93
NMqWZB/jJ7dNQGbhlfo9a0Dq+fa3GBgCaWNnejBybGiHwQyOpgWfDamIaK04cO6tusCvaCLdTDUd
fUTro+cuTGkwQNoS24Tt4JfOHu62fW4ir1p5Y6q/1rp1kS9kRuEugQuJNRwP0lKdgBoUfnyRZ3ZT
fVOU0KEQ+Fu8qlsPA3vcxTNSn7tBYcMpVEuchN30J3nW5fEfZ05vKUc1AirOgM/wX4bijt5fezsx
66rYJYnJhLJZ0oXZzsPK6lo26/mAbio9fpWd5QwXKaLFmLrpoyx+OYr5zlIpv5Fd+AfkKx1/i63s
ZAmSXq9VRZ5yyAbKyWGiB7eY2FkrjJqANkWw2WXMn8/Iu68VVadcjEvhNV75erMTVG8XcsTnhDRC
WspzhgqU5p8XiTL+FDdC5Gd+GRmXsxLhmisvwY5cdvxydV7QvESxWt6xleiemty9iUYBEmRuuVr2
pKiRd5Ytpym++dmsyTFm4snB0R2vyXI6WXOzBM+8qEy3BzrBTBXRmqUeeOLQNZN4SkQ4LjN88vZy
LhlvrCVjc9rJuYPKDXvsQ3N7/Rs0FEZ8gWuCnOtS5Np0hppuZG+f+BbQx9lfr8KCs85sLBRFXz77
drybVN35YpuKvUoBP0AeCstH+IO31ziqHKuE/fxJHfL23jX1dxmX14nGBnVOr51u7RzutWgn98vQ
mRp327a+hFHinW3dsklDaGgIttmwagZsJSs37G9hYfa3ykzPr3lMTqoH5Oxn3NKtcEXh0mKFxgjZ
EVgaZhU5CixzKChVxUPYdbzkmJUcZSwzk3jBHdNaVfs2BvytsYpfV54+7hMKm499Md21dY9PUEsu
cHQa8Wg7kBFxCDj1c+saClEzqdGcla0Yvhpe5ml/lM3Rj/N1kIbjxk/AILpdZ29yydxRQ79blPMp
5vEbsxbhvIQh1s3sHg1cb7lq4xAQzozD1aZkm3nTIS8d5a3llmplrMjZWu8QGeXbBSLyrc28HSZq
xRMPieaIQuzssEscjaCvI643qvZg9XkRrsbbsKq0Y8Qy+2jAk3E7MuQ6N+2F1Q/1fa7k3i4c42E7
xOn4mOnDV1L/9tfY5j6CXsJLUZrpxgV5cSCZHt0igYucjJ3YX9383laH7qPVsfh1fDs9exqggKYB
9ao4mXlEG6FZ+Kx7uM3RlAc/6c3jnJgB7j8Hfzn1ZNToqmxDfRjNx7m/tbRk6c1bTZb3SwwJ/BP5
a9Nd9Y4arSJFcVZd1jpnHLw79jwxv5awrHbCMBzwNXQEVgNgVFgDJEVu1jsZpKLlXrutMIRs4tli
MaDUteo09E5Uw57u8c61trOxFBZeY5txNx6+Y+5SY9MQT/eBx4YTkZWzbMkJVA/V1TBvVVWl7DIW
tt2ySpv6Vg7xeYbtp0KzFwZqwPfWfAh0xDeCPPH2smmIID2H6g7G8y2Ue9L69bOF+kKwgDh/r/In
v4VBkmCXFBUPKtyVtZphMVCiyrJ3/Cncs1sKzqkX4YdE7uUhDCplwQ+//SKq9I8r6tRA/rxig27W
1ptydY1VqL4ztQRNi7r2XxFi/l7bRn0bwiTA7tF7luHRUEmvZJO3dedRpWNsLT3SHtltT5i+6xaf
NXGBPu5qAMt9wJmqec2zlfw3Sk/9YBtseaHTOUUJFzsdfm3ibqksKELZy2ycMFrqzfoUKxBON+N8
KmYrIHlotMrBO4QxJQIo7UIGP8cYKPdurTJTl1FO2lE6A2v6uMtbClUxv8mFBUbzaXRSnTrQBA84
KIJ1X7fuc2vP36DiBWMx7xz00Y9rC9DmrmG1twrNrngZq6zl1urn+8BXopXr+2KjVOCudQ+nrkzw
pPJ7seUrW7zmiJ50c+LWhAKzSsoE+0+EaO+swEkWWJtN7x1IUp5gWXqnJ0lK+TSArfhTqlGeScHF
qyrjtYeNNqtcf/M5TsR9tozszFjmePP1Xd7fjvMhrVzy6EH5vcvQAJEtGTeCCBZpNbIWRX/5OsxL
6+pSWq9y1Ge4HVngWHqR7T47qpIEVuwAYJRXk6/XqEID72rkyXvZB2uTW8M5bQZ8rroxus/B8ix1
GxTqWANg6MOi+qJp7TOml9H33KAaqnfcdT1tm3dayRbQDA6622AqpVjfjTE0Xr1qDMngZMOj3ifD
Ki8r81YgAbPRm7i56XQYJXpvzoTOXqw+8fIiHLqlW3pQ9CiYUWHpw+ZGdjfwQXGG6b83bBC3Felg
pHiKBJu44m7qbHx0NGBcuVKSe090zN8wmuTTjtpDBx7vFWaeHB6TZ9knogmXddMXO+5SyC42sbkK
5xuuPLRtXIbXdmLVeb0wGpjk//7X//5///fr8H+C78UtqZSgyP+Vd9ltEeVt859/2+6//1Vew/tv
//m36WisNqkPe4bq6Y6lmSr9X9/vI0CH//m39r9cVsa9j6PtR6qxuhly7k/yYLlIK+pKsw+KerhR
LMPsV1qhDTdaEZ8bL2/3n2NlXC31J76o5O5dn8/FqlSIZ4PziCdKuqOAnK5ks9Ms/VhjvsNbTi/I
BP9i+PFJtvrGdx6hvYM3uvYarCyRvLzIjkIfoFZVBbpmLkJdpkjXXWuUr4EbuXt3StuVbKI1mC9r
N4tPg1mWr90KRHX2mhgUg9JJS5dykJoIsfJIhe7NPHrK3fw8tUN9q5l+ufOCQiw0o4A+LoN55UJX
C/2TbJFSrW9rTRnXeeMlK7fK6tvCEe///LnI9/2vn4uLzKfrmpruOo7+++cylqihkJptP1qUc8DU
FXflWIu7XimepCm8kYMpyifL3kiL+Vioz3IUu4mUzTQ7gkDLv5czZ0YeLKF1ePok34Hm1Xd85MTj
pDv8HGXNmZKfITWwTVR51W5ZBvHwnKJbMfmUC2QLbDBklOg5bNPuPp9cyLyMCRS/OceWSVbk9r+8
GcZfv6SGoaua6WmqYWrw8Mzf34yh9rM26B3rffD9tTGrYWvzgf1Tx+KNMwuJIh+EwZ/Byh3CVU2R
45eYHN1R4z8mhWLCGZ9ny7Y8CwfEgdUpI4U4GQhEtd2GHEbKQsBOznWYpteDGPIY1XMZgByrqsgp
MEq2g9oDGx6Io5wj49chFIKfUCUJ0EVoNHVRWDmsBAO70n9+n2znr+8TezVX1z3D1XTNNdT5x/7L
j1kHHDoJttQfU920G83sso3JGnpPujd9ivvi4pqx+p67GYWozorI+4fxJfRSZSE7Std8QoPYf4CW
HR9E5o3rZKiwI6zbB0xasfac0vBetHG6vzbDucQi6ywqiettp8QY9IRpB1f1Z4+sxYzo3ic9lm6f
lRl5piuGc/M5V876vOgvg5kvX1eO+Iz7A7BfJBa5LwB5OZb5GBwdGPnFtR0a2H3ybm1lrz0P+RyH
kGB4neHJGZ/daZzl9rI39OC/3G11fb6d/v6z9gxHMyzdmZMMrmH//gk1qtag+w4JXihRtekz1cNl
CZ0k14N4SjqG/TsWcufYr8WpbD3EDETRvjqNHh2NVOR3kRXnd1qKS2rae+Zexq4HAUMmCEuMW+dx
MoYIcEaOR3Rb2exGO7/rS90l2Zy2m1G+uO+XFL+LSqyhzvjIhUDnTkwjbxdDraBfbSScVjAPSCW7
zTJxtPLkpSV8oV9OW4SZd/Hk3/pqAysgznnH+9TacQ+zT9NQJduhN6JLEaf6Gnhtfxdz51hhWJk8
BoJUHtkM/1kpe6h4w6S8pWH4oaiA9BXdPaHLPT3CWbuvTa3dTQDISAd3ya1OTvhWnsEp+sYFULD8
GSpaxCDjNns2vWlwrxPKKoDBmoGf/ZzfCuiXPunKSOGuVczCeJNdVMk76ScI3A5iVIFaOUvT6vFD
1i3o0fNZ4kxI2svTZoq8a1A2AeSbh/aHlVAjD5Zg2pM5bZquvTYE6i0PQbIz3VHZUwROUPpWGmOp
uSFWCYgNnLAK8E+p0oojeXmEAmjJuB3U7DV+OQX8vUa1fjp8jik8Frcr2bZ1+yM2g2brF+0+Usvw
KVS7cmVRozgVk+mePeroS2MuCnTZbLyZWq88iosNVVZzj3E5dWS/o65b2+OVziAZDIMfYGXoQnmd
CQ+j8MhHN8CyZCcg5fjS1+giWP5ULs06GxejGmMTNg82Wo9ydB59cQynPU1er55Blf5xyHOMesgJ
OFv285O+aESmnmMN+CLy9hs5zta+q2MbXpw2cW/GHAv7wbfDL14POyYZLbZlorFunQG9O68woi+1
KCBo+W4KjshUHijHnU3h+0/krsTCiw/U0saz4tdqsBZ4bFL+BW7nVeXFUOBXIN2LxXg2VUcZy8G8
ogmqlRcyOk99icZGzU49WLMVJgEGBnY3IuYcrEuLxa2Sgx+R8+QUeeaFMYSjlP/N57UmF+H8lB/L
Og1T3tgYDN7anPxw5bCtWGutzgoHdf0zbJDiaPm1fWkc3b6MMajDf35yyOXEb/clw3YMz7Vs19N0
05XLxF+eHFYV426s2OW7Ysb50iErtC2qEm9RgExvwkLBDl2758J1uyP5ZPQL5rgbo5SoltZ0SSfF
vw0s81tf2iM+texfWE40B0sf1Je4KhcyHvpGtCMbWm5kU8uxCAXB8UjWzjiZ4VBfL1tpJQvyVs3O
kxVmm1TXeowX0miju4HLPSVxXnrkjZIZFPuXeBYszbIrvgRj4q57jIH2KbqLL5FaXAHGMVql1zhu
5t1LSj5ZAn3/Mj4nLgHDXqTE6Dgco9otHua65KrMI3Mjm8rYFhdYqbuEfFeJ8LIOwzsUxT7uivIB
g2wqLG3zfRwVbf3Pn5b7P57zPEMcCmEWn5elU8b4/SlSV43hUsUM30XY4QStFS+T3fh38f/n7Lx2
41ayNfxEBJiK4bZzbuXgG8JyYM6ZT38+ljwjW3vgDRxfEJXIlrvJYtVaf0hL+9LnVb9oRNu/Dm0A
fsB3LdjKjvaIRs4GS+z+VXRDsnVaPdwKM23WdQDSxQBfctTmg0Nm7SirsiTbAqGTq7HtQ6TH2Q3v
cSRdVBZcJV7IN4gFYhc78ND0pVqcPG3sTwVmGY/NKK5BFU1XRInyR1cXP8h3NGdZC+YgZVME9VFW
0zbsl5Vr9/tqPrP02ar5k2FvZW8IbnxtpFW98V09PQQz5AwMZHvqZj6RNWvHt8um7usTqD2glrJF
9n2MKnsdGXGH3UJWozTVRv13JjNrzu+lukV+jNjmHfNzsYujmmBKohLCiFWGGnE3D60bf2d7kDNr
d7TPNlJu00KYuX3OK/NS5WLcl3OH7JXtWmPZ//LDyx/298dUJ0YpNNU2VJPNmvZ5gdcjRd31rm98
GXW/WuVWAaJWKP37IeaGR43EfcqryNqwpYjOVulYt+mE8K6NwKKskQdPrqIzgYOyBZ5Npbp17pnh
IqvB1Yw9UmbygFZUdnFs5jS/MRUWWXiOO6hOEWoZLh1Lvf3fb2rz8yJfF4bK7WyoMGENw9A+LY1i
U5SOoUXaF1vznmtIzeeGWea3w9CjzgffUWOBMtmLFHHpM6iRfmVmnntTpnq+idneY6SEBqnIcu9Q
OqF1UIHQ7Lpkms5eN1SbAmvmG+hn/aI3xuZYhBqxeLOod4CuQQkl09rxUm9vgt87yFKhRt17Kftv
6X/1frR9jCOxFv/LVP2Ph18XrqU7mukYwp037582QyxMJvbsY/UlStMfWXYlPO+dhyiyLuGM5ZH4
HKGn8QrFI7H6aJOluHX0k4bB1vsJJRo1C1mMphlEbJTjRl5ADpYdKNnM0Q/vOJK0Hn9BvTsUBspg
DNBacfrzO/xbFtWhnqWaxmTdEwMFdwBhVAfQAzdMr6+21DGZ2+yw1c7vQ0B9vVeNeYiP5soCrdkR
Gdg6u6nq9EF3hHmQZkM4EWc3viqanUBEFwIWVXmQY/M0fh+bgvd3FqIM2p2vDJs+0mvovk6rLdqh
PIOUd74EaoI9vQMYjwiJzSZWvJiN736xertZwlxAXUTrnZsqQYxVnzsQGyIcnAfZFWSNfy0mD9HN
uSMbWbs03ogZuAjyczuoc3iIjmgqnk0AkX9/TGz5HPwxB1jshl2ArbbtAEI0PkcGkKxMNLRsv1gD
yPGyDgl+4S6wjpTefipNr1+JurZ2wVxVejDcqtFkZ9nLqxv3XqLCYyHEQ8bSSTaPFtgpXm5vqIHa
T60G/sPJTXUpO10dGxaPR4XD3Ovkt0HfP+BOVF5EKeyz8EN92aKs/AbMHUaVMb5MdQHqD9eUfRb6
xUOlVM9yQKdk9cJqx+YWucf4GPhTsk68QfnahAs5INczd1W4wXj0iszFJ97j1T9fGj+9B9a31gOr
GGM3GApuZJJ46aQWYT+/5/dF5miralF9O84H6D+/2qrMrG7lAamU39vk4I9zlair38d9tOkRSkms
Kf641ufrlzaoILZJOtnze9tWLwGckNfEwF4oLodsn9eK/dJH6MbX9mvXwKFLOrVCrcmzXu0SO3Ao
iyxMO3AlGIwgckY79EqoCXVm3XTZgOZ1AjXUdct9V5D4Qygk4TExfOyioftH0OeqsT+y8OiDJzdv
7h0d7Iue108uBIHzZDbOPXA2Y927iLuFuBHfj37VYXOH71GEdMWShQsI86G9yrHDhINXUikerFXG
+hrJsCqfkoXsfT/kzdJ0o+k2YUN0EoNmbPX/CqVIvZNP8icfIisYaU9brJhvPprkCZ/O/1T9dLkW
Rt+qFLq1kOdKmZWP66VYjh3UAkuj3G7WXZ8bN6LQGhIcfKwxl4a5Tfaqhau/l/4+LkczfOOq5Ni8
GeNuSbi7LPq592i0lvneQWxaO7kSIS97nXm0LBWDDziFcTE5osmABDGxFgNFrUa38pB7DWIGXpgu
ZzTNe1sjzGlvZzNceB7Xzge1aeG3xPr149TIbpWLPrXLPhr1NepGj6bjjre2OtVLre/qrazKw5Bp
7aLvnHTfNcV0K9u0FHiwAulJ1mR7Mbr73CnG80dTKyL089voJjNEcyOyH55GqrhOcDQi1Dq+YOv1
g3yjf+Mqmnk3aMGlGe3hRZSWAZoG9SYcUn4f1cfMNFArL2NagMuHMbiMRiMtl4l/8ZA2u3NVZbiv
/YhdNCnDrd9Nw71ejsZp5h86bpeVxCfxgALnAlKQsV2uOJBReDlp8b3OOwJd/vGWbWBxrw5pu7a0
Xl/L6ujG4W02lktZex8xltrS9HVlC2OZ0JnPHhlhL7vaGJ5pHEO9Y/XXZztsIu2dMK2+3ssOeUh6
YJ8bVxizllVfLeRo2dPY6jlIivJOcxHPLhvRn2Pb0S5eCyAJEGn5liBAliLr+JynabbN0FPcCTUv
HrH+upUDvoS6bx8Cu1ZC1OjgdbiNeR4cZyCmMg5XKLDpBTLA4n2ExkrmqMTm6WOEHOYXGS5qVgMy
2VQdFsuVw+44wJp8EMP8nSXVUfMRkQ9SqonVePss6401ag0lypoEKuzBS98MBHTK2Bq+Y1QEsBhL
zbtu8pHHSRtr50XqyNzr2O9DEp4517K/WSSVJbviJsvScc/7OEWx4rmF6YVJ34AAYJ3/Orhz9aOt
SE1+xplouQHh5i4CcrkvWPUtpXJAWtno7qkAMaMyt6+BymtZKgZMY3Jnp6V+Knq+5anoUXxGtfHL
5MyUJU0ZLqlKqMrETEQ32aSC/F4WjVZ+gTcE+ihwc7g0bfsKNddKsvLLBMh/69VTsZXVRD8Ugwc8
bBjL3TSa9UaejCTkMofn9twrCvJOXjyuZXtQh7sm0sRjMandIelNsZKX0Sr7oiaEwbysRzqgRXcy
EZYJW9AbXk1sjBelLQ2KpvEWI/cvsl3zwW6D75bGBsNLPByDebjeKOrOxbBvLUcVqriatUXKFwT0
2bAKBcXOfngdRYMEQLmI8Vtb9rEjHi21tRdDU08vjV/HuD2F41cR+fDWK/27EWU70iQ+IEzlZw43
MiJQcS3ZsQcL0tybPk+rH7Gf3ipDZ9xOfpjBmBbDTQZsfglhwtvEsT5r+yqttxv1JmetNwT12ouS
RYV+4tUVSuYtDA2GYMVXuokzH5X86FUPVJcdVlkpZ6/XlPNgowMW6+VRNn20y5Laez3/KRacnzrM
wFDWEx+2rQYLh64pvjpJiGyPqXiPY2YkIJpd5cbNC/+WHY6zMKBwkImlzfL77CL04JYU5SlSjf5o
DJp5VRtfXPELiWdZtrVskocUoA02LUN7IBVJZLZlyeCqWvDYxwBugb7EoEja8BGlDvsadyXzFZ2W
Fw/3vvEjL8PwsVD1auWMKZ5H7tCch/lQ6BHyDlm1U72sOauOzWEuyU45rDSNYikg8a1l26dxZTJg
e2k9QNrRTpWuTsfeTUsMdOroYRpIg/uAL36E+GY0pvejE0G48JCeIt/qT2sfxNj7SRD4yk2UaAsB
VPpo6wjHajDSOgQrjW6nmM3NexVVefM01qjDLOy1Cd/usckwMKgKHpNIpNVjCVFwjTFYsHV8q3zM
DOQsmdVt3GKo6qWJkaiTI3o5V0PbtncBWtJLWXXarjywwIzeqygqukd4ieCP5sHpZKlnvfC/J/qD
F0/qV6Dg3yIgmq9DXXoLvxL2Q1Lp9Sp3rOAW9l++ifpBPQ9KORC8HtVDMvIjJVaBxAp+PktL1dsb
GLbxTuXf3tLG5gIpT6z8atTYZHffNS3of/JoKFWS/IxY2S1irBGeynAM1lUBRPink+npKrYSngA1
stxTX+o7bBZ5AArTesrKzDgU3jjezLWyKfim/CB7BAWcLBTNmBAxVdNH2zeBRPtKdZC9rpahuYiu
PZB4evVu6FG5c6eNrJI1jrY9Ab31NGbpI3pU5iJtlfjk5nVw1XXtJ5Nh9xwGab4r4NmsLYQpn/3c
1Qj7FSqqLPS6XXDSgya/azJmEOEjbDM326VZHWEzywm1e27Qu10XQ61uZS83Cyr3SZWAz+KSfb+q
gCk9mcjoXe3e/O1zIQWma3mO0Q4bHXtGS+3qOxzHcqDJJZZdsRVefKQWV06V1s/IpT/DTOL+jPol
GW/3zZk8gFrzSQLuyXYIBFbh80mBA1LLwNb4eQqS95Msp186VeG8+X2KQIUd1Xf+/EmpHvz+SYDg
6ues8p8txVd+pGX32yfB6t1NirVgLhWgROdkvEzRy0OVNpt/2eTNsY5cJuvfs/Kkh3RTtQicAUD6
Z5ynzbwiUFT4FHYUGAh/tvFRrzL9KdWj18mP6ivCf/pTYMQgWOvqYShZ+vSjt5KD4GJjawzU+v2U
oBkPkQmqSFZnwOQWFTqDH45LOIPSr9AmMXbyikhEgrIoYpJPc+8YRtcYC5objV35gehPeMlzL9sF
CT4LrNYQ/hBTePLdJF8EEVvKPBxgl6YDzliJ9SBH+MMzmm/dvewPsB3hs5uLrIUar6J0VJPD6AZP
Tu1aCKYY7MZVa+tVhjIDCZ0T3FLoQXO1VrJoF8dRBN6IqpuUA/Karr2TVbOxYIYWjX4MnPGeifhJ
d6zszo677C5mywESkwh9V/AsLP2IhzfM0qPsBTHSnv/+C2rGP8JZZPhcVxXEaixYQuJTOCuymU3K
2unZ4Q3jlgDhZJCVnJgYvRRxrAYz7ejcCtU8WlXGTcX/FaKdRwLVGsWNl73pqhPdFVUe35WYWO+d
WDSkxyKI5S5aoirCxNtaDZX1mBfdi9rxYm5To7n6tYPaSjHtE0XvXqaun3aTAMYZIA73Uhoob0yE
wC6WiUMO+PD306GHNHun5tHp56sVLQxZ17HKc489ydMIPFueXhdTfijIDmPAxbByhlNkZlqdUtCn
z86vz3TdOj46bmYu5ShfIOinMTse5TXQRCJZN64UJxqWA5HAGx2FuZsC8wWf6e3y0eQKMDHGgGib
bJMHDyuejYm67vupyDlrJ7O0nlVMdE8+/oq73EjRe5tLH23/q/T3cXbk/rqe+9/Sp6vEoSu2QKfJ
Iaq3dad42ygIwyUbtGnepU23WhokG9F2+eqjzdfaadW1mrGWp8mOztTLpZna3fajzRYOgmmjXm5E
P30HB448Zq0Jnjxf3QuDMNYkepSq69C5Q/89X1pZ0L7qnXgAPxYAwlHWNEBgUp3yYpRd/eXv9/c/
EtmGwR4BQIYFC52wrez/LWGUWWxyQr0JXhGqCeODZe9qI3uA4NX8sJx2K8Za+6L6jlgGum1cSzT1
91UwWVvI/vkpR/1+kQMcXICw4iafDwqy/isrBgkqq3rdXP7+JxufsyaG7QrbILhpGY7pmOJT4MzS
VD8MyEp9mcZhFblTDfSBg5kUeD7bdrNjmxwvetX71aYONhbf+Nkt9NTsXu2sPkLtA26uQbEijQB5
Kk37Vx+8/iIVqXru0Qy7V8b0aqVq/1pU/EA6ljK7NFhBmy78TD+PTUVoczDx184TXvKW62jYJtIj
S/IgB5KB7/GtCvN/gSAYzqeJif+4Y1uIKFu2CZ4GhMqfySNY9CAMstl+wGLCFEmZn8jP+LORN0V7
PqS6n5+8As45Aez9p3ZZlSM+xsq2RORotSYmXn/zRT6N+6h+nJu7EHdgNUVowpr9nYG4+TEQ7ivE
AWIgtTli0GD7YuOYNb3zEJigywHm/I1sAq017JlJJ7Rp6ZQX6VVsnGonNHfI0Q13alH2iGnciCjn
kkrHvelXLaot8wnyIopXBgtgAf5RXgSG2XiJsY6TnaJu47VX9KZMlBwTYoQsOUnPx/NBlprazBfI
LLfrTx1Zilb7Qg60eFSWuoaQbNUWNnJ68bQMjLB7sBNrvPCF3LVph7rXfCiHVxhT8f17v0VolEVy
fZJ9gDP0LGtOeYLnjVU2aLn6gYZng6GeEq38VZJt8hDPvZ8GyzbZWzemvRc+6jT95BdH1W0JPozJ
rdCKgrj4fw6yc3IQvN/k5lgcZf2jW42QNCZpMJCkdfHbVSZlY8xvXm0+qOAyIq1NL878HgYeEp+n
Jrv2769hQPIbzFpb8u9z7+zmgwRnRiYRtIC8SFem6q1oN7JPjgrTqdqjujqyUJnf5f/rU7Vu3Iee
+etTo3RQl84ggCKk04SCLgaNCZJ7rzVIFlhphXuFuOlcZbXXR+VV74niGwgwnLpBz65p1nzFX9i4
oCpvXmTJ8kx2gLhkWGVhsk2cAJfIjoh9PjYSdbmW1Y+DPKNC1/WjSSX5sGi1GJmUplfOAFwQY9Mz
ZxOolnKWbR+HwPKDpV+EyYHocXxEwwsHwLkkD7XijflCFslaJRu0Ua9RGySnyM9QwHKKbO3wM6yq
qKjWKTIbqEqgB02Qa4D41v70yxz9jL7L7uuGuHU/6ur6vVq37a2LbZBumF6+FFlF6KUsOvzoGBy4
fXvJoulE8Cc5++TwkD0VzsJrTON5GHRr3Yp62spqjjngwpzG+FoGtf9UsWLR3MR8Tqaxg7D8x1lW
d5NCkmG52UTEBfT6jaf5MAJae/asvNrmPdufPA8KFC3DOzkApbdxYQeedTOEbncURY6E8OAWb6BB
5ws4heKsMgBBR4SF9Jt2NKeF7AACdUukpHnsPL9AXQZB2TgDvR46+kEOECWa1ApBl87BT7VYxqln
dg+9y6bVQ6ONnXO1mUk4X4cVwomAh2IIbCyZjZ0X6uaTWQM5mrsjJwbNbbFfSfvKWjuBGA4zuBje
F9JzSqAcS6k4N6irzEY8SxIz/CLeB3WRwst1m+OQ+78IG/rQfSefUNzigTZeqrIkPQUE87U2p7UW
NsoVvYXxbnSJKxVgSHdxpg93OiqLt615kn2ypdLsAtRNYC1lldjFrWma1gFPxWBfh4axiVUtfxmz
eiO/C2tou2XQTPUlTUpSeKMQ718vQsyrLMuzV83gocaVR90PwVDeCwyf5JmZFiOBVgg4CTUAHMX0
3bU7jMEXuBrvP4TuIbLXO2h0Gnh1XNWkzJZWhTCC0iF5mZlom9YlPDnIraX7XhhlASeh98J/u0b1
/zPmnx/BdbK6reZlwcdHKL4u/uW1rP/zrYwzlaEC3jRtw3I/v5WF8Bs3tdrh0TQn5xon7RX7jvJV
a/HH7NBo2cpqhmyHVekEzCoyg8u+JQQ59isv95Uu5uuxi2WGIB4kQSUCEv+fkmLaLquMMdrK0ntv
af1LahKZkj+3rfPKirSkZWOQC4TI+LznYe9QlwUY6gez6hHeRHVXrQxtZ5uIccrSR5v7P9rkODe/
4hq6GJWUrBSaMck+JDh96KaSyGPieodOL/ZjNkXGVhs8ezO2vHne67jTbNAzRhNlSF67tklWRl3Z
h9JFUFTU95GtJKzKrGwfBmHK9Ew1GrvvuC9qN1CZDEh/4Xc5ighAujYcnMxktfIebCAtzwVwwU1X
O5V1SYasRGsuLJ71lvVHHTT4P87VsMhXvuFVD346mbc8f6z5ZoDOaOO8lLs4bgbs9JzYS7YBSk7X
nizvyfaGjayNceteZalqHRWVMfz0Yhv56YVsVKz0FQUtb/8xWJ5PlGqjzqe+j5XnJi1vY9nYDbiO
h74BS9bQvK0fqiVrlb54JgRsgwQokoP8n0Sue0fm0iR4G3aPXZMR4eV/ZOFXsIRTPqC4ldnitUjD
r0E0pd/CKXo1q9xk2T943KAOyEbMIR/mASHvicdQlEx1vQvYel4uvRflGkofY35ZbWzrpWnwR3ws
rCqtLbzlx1IKhVI8F2DHbafWTDdOOJV71uPOA2niW8MIja+F8GIUE33jYhhBcfHLmpfQ3NEG06Xg
wXp01czf22HVbcqeCaeOvsl+Us/BekqwpDcbdfZm8Pq1wfL/kiSsK3rNLb7qbvQMy6tD1k8XBxK5
ykq2860vI+yBX2Yt1W3f2vXWLlzlJUC8Rg5I8I9a671RHdBXjx6ykADNfEHVN6ulM07OGfawca2L
jpTM3NF6JHxRslJuda/2jlOalisrFe5N1MNwQZf0qa7yGvmywn8U7A0KXxufO9suTmNlop80ZuMz
NI9w04RGBiKf3rBAWFXB+ukieys4T7aZPaOyNFwqbBPYkjAqDqdpO/oKYkhtOD03URsvVexvjvIk
2/XXLdJtD0rdKzd2hpOs/GB4L3vbDbqVPAnTxWTVeI61R9KsPlcR2izTOAHsqOddUxgZjx9VfKJ+
VcvCq46Eln6vyt6wIuQgz21md6Ww9AnppuQeXZPEvwi8Q+h34leRV183+1OX3kGDxq2s/9Enz1A8
sTZiSwUTso8zzxMv5VBXSHYgOAcAk5B9TIKm0619ks/SdF6h4itlR8di9MR9PDl37+2JaxF1AyHr
NIN3y2r6h2yvWZIs0xpBAEhLyU3aFM0imKEmyohdSxo45tWayv4C/hM/iAhZ3a4FWIM479rOGvvw
XsSvxj7IukcyZovtJho5vGQRwzHP2YiMZV1i1fPeVpbWOVQn5fAbuGZu87XbEai2x2TB8hWUWxeF
b1Xv39mRF/7o+nKLU3EeLIr0LcUgPFoU7ZWdsQgWeRyhaOFPP+rRu1qV07/hvvN9qnLtVZ/MAVUw
BO4Gwt4LVOKR2fVsG0nBhB0EBDaX95DqoafZOQS55qIcJEu10eAV5TjpUrYpFZSZhRJwjVRegwxC
uEW/86fs/jjP6bEeC4IpX3deOixcZM7hmsb+WrFK88IeV4XNqmn7zI3aM7gtZOJEUN8rAWtlZ6q6
LyjFXT0ftOJCWflZ172zm8KZ1CSZTZLF5PupdgwmkD8z/6kZsaawjDRfdNVgA0DjQLAP+kOBZ53r
RyxEILPqXP4GBbXu4Af1izb7s8mDOzOJWz89YxCvHGWTHGoFiEJ66JyuPsbaAc6Dmgh2SVSJla6P
/lVPmwn3KmvEmS4xz02kdmvdzbMHfLF0uLeG/2YMQGBq1tCLLi5WMbI+3/IhnhX4NPPRDRE/lFeq
fO3XlfLZoNWwFH1rKZU4E9rKRRicnbmSsAw9p/2UIOzWl+GmtpXZF4EeOzEjeIj4cy5BQhI1iZod
hfQ0zKVIK9OTX1TNLseB8L0U/LftU2/u1/1ahcoPOkA9uMRGYZXMxcBS1YMiOMiqPAjDyaz1+yCU
DYWO0QZDndjSlrlWhDcd0puJYyTPQH70g2O29Uq3oDqjl4EyWEB0ALpaeuMkBj6scwd6aMWqd1vn
UPqB+1Ql7TKxzAGPFKD/Wd+NG1kF97XHSU484O0TkS6GAJagvt3i58pXzeo7D2vvC6bt4TLNZ4Ey
xag2WRJmJ2R5wTIju7stJ7+71dxpXAYB7HU1IflgzBEmf441NX1o7p2sev5okiWn7M1VOLsZqhj+
aHHqnHAkd9j0w5tDaU4s9bkq2+RhKli5LOAcYhHpIM6HYtBtRQBsqZEPQ0i3QEpB1qe5PtQ+KCZZ
5y3+n7qfVs+mmqH5lakvKvjhtFKzn2wQEe3MBPslgAZBbFp3YIWtTeAU4dGyU//cOnPCSWmqxzbP
UL9A2fdH+5Ykcf4z08GQVpXuPCpMewAHkubs95V+yO003iZlW96x60TiIy2Ttw7DTXmW1hVXf2S2
ArjnLZlat3+P/OniT9oNWULTtXWVsLArhKFyO/0Z8yJGGXSOWnjfRD7LH0yGf0yJ9cHt+KnXfv2W
xtP6RbTIXEcYrC/j8DzqWONpNbRiRWjhtdWHPU5IWP6VnsGKLL+EUVXvW3dl2EW4TYs8uAuyuyRu
rrnhmwdVEcaBaAGGLnmRLMOuBQFjQjZg12SucnVE9WtIVKYOLgeDFo3PTfusmYq5akb024jbNVto
FYSTjQqqSBNga6EdrBl8Y6uwghCUftE1xLUy4yX6AXLWuJnyR8zoXJA+KBjr5DdxjnKyk6p52jat
2kfFnTAq8klgwrUXO7Kp6RJipXK0o3uCHqh66319FSNOXF4HzSZERfqoqDYpdxRSFxk+rZsUZOqq
9/CncoJk6Qkt30DhUje9lxibSXxrTT3bd4Ra1jbx8aVAyHRDBHxY2lXB2lu0e28Kkx1cXLAyE7ih
WOQLJHohdOKhpoT8yXVOjicWaDin5WJQw+m+RzQ6UnBvHAPe+dB70RTRY3sNjklZA7wrNqPh6Is4
6Endx025UhFkw/kBLRml17/GOZJ9nZWV68z3soWilOkq9fXiLgINCKRAPyNirZ8bOE6xFrY4MgRL
FG6GA4Bj94iDIcLnNQQpcobBfQxpcpkMOiFHfN0AIZbVHh2+FXqYJPOjZj+hY49YQ7GwBiIG0dR+
S9XSOAGfefMDY2sHrJmsMo+yhdeN5YFouN/46Sk1zKchsoyD36j2KhbI97Jq8ZeR5jZ4R1o1OZYH
dnXpCTJ/eiqZpMcA0dcWRkYVecV9YBYPQjTpQYSkqj3zSPj6iiyW9cLcuw8czN3xHXeC7JwbVvRc
KclWs/seU6uwXuakI29NwHRdZS6SwAb9UAQYwOGgB1M2WnRd15xb6zABg1jPap4bTH3PbeJM5yAH
oKLYZMWhZp0KD5dZFUbWxh5McSjK6ClPvf7sjQRlYzQzHK3ydu2o3zrsRxdMyc4e2VJEofXhXouq
9iIPuo1y4lBmWPAFFaCrUjWOxlgDlTPsU0E29tqDRFmNVoB8v40NLWDbZe9Ni0Y9+6UjnqAfLpwg
OJZEsQ9Kqgz70e1eU/jjZ1MfwEYb/IwGANelbmAszI4ecCP4yVVXIZDgTY6+HVjJrlLdXoaK8U3t
y7Ue6rxexmE4q1l608DJw50efC0keeQxRqNZxVmLEXoarAlYuNvEt/MVIsora/C/WrrR/cu0pv25
3WZWE5qwBXRPogZYwHxGAqNEltlu5WbfgR3pz/kIngrvGLtTIOQ0tsKmC9IyGlLrwoug1nei+Ilv
hr0NeKPhkxJjnx7Hh5gsext2I6xhnu1/mXn/TGTzJ9om0QDgyppOJsI2PzFVNFVPqrQsoh8DzlBI
euM52Kv5bZloOZ61Y7/TbVxUCuJAy4K94ybR6oXRg7SSMsLFhCpHNCIqbiQbQ7PqDQkXti1hk97m
auau1SnQN9M812ZxHy5dKzHWZirwAMqD52ZU/+0b/zNKI79xgNeaAH4PKeQf9E1imW4ew2z7niJo
dkBz0TqC2FnhIx9hypSgh4VZi7fI4LsuCNd6OJ8nWJrrDsxD4Sz//uW62h/hFvnX4MuORK7raiSb
P3P3B0D+eseE8t1lF4LuSVth4J3/6JxgJi2NzWoy3XhhRSi1OIPz01Dib23TDKe2d6d9bjrbUrXZ
sxA23LE2HA6eEgA4a0J7owUluvITapJtF7yAAVMv9RRc4trWAHd04Tlt9WTb4sQh1jL8gVXls5KH
3kIvooewLe95i7lrv+hTHM0Ssa1U4zlMMHqMTFTbTCtGNW5OMESt2/J1IULUlpa61vxun6a1vgyE
2i1HX6vw6rKhEc3VyrKSdd3bRx/qF74P6SIdcINEqPOn24TBVoTNq55NSCsW+V3umO5B97VDHyr3
aINFTzFP7UJz3Lc0RyzQGFv1CC7H3GU+L5BcSaKt8PTqyJNSzbjmtv0pRvPKfAALrkrWY49+bOXF
7UlXmwZMrYtpg1ocm7JtzkmKHbPl5+0SveJ4EatOSJxIu8E8QSF/E+JUWo/Tz7///to/VjXciaTw
BE++qdu282lVk6OUapfCz75ntjrcdJVbYK/lmf2SvM59Hehsiwqi6vp8dxZlHtwK5oK//w36P+7B
OfcLRoUb0SCl+jkPrCl2PUBnnb5refINV7fmBHojQV0u9UGpohQjk9N6XJ0BemzZgfn7YNSGNSFt
4M997mxCob9hTNCeB8xykYYZlWOCpkA0Zuqq7zv9NPXYgv79z9Y+hSrlxITNgOk6uubOudBP8Awt
ZjsJrsn+HlbcfGosvrptr68wHkQkxPPLfWZbQGSm5kkEa4L3e8TTjS+5M+x5dUNWxYeQRUjRX5Su
WBB9dQ+1PSaLyMGbADODpcZvxlLY0R7CUlPXY5Dv0IdSV03tHzUH7QkPC0OrTlf4p1j7wZ/qFZFT
Z9s7xPr6JkFnJcUvFHOmWeY7efaUIdvYPWrMAbnqYwl8dF16HkosftidbGskn0MaGSoulqRtHtWL
MhrfMpPcZgAjchkrY7se/cHe5MIJ2Ifm3aqOuhI25Ohu/NbYBLmobo2+SeHOJ/Z6wLdr45lmxIrE
ZbUq/J7o3tTAdzPKVWX6zdIrWLi60VeIgUFdvimmKc7M7GKlKNj3ag7GoSU09YUdhSOxMO8Bqpy7
783wZ8u6D9aSXDsP4x4J3mJX1A1oYqIuW1YM2gEN3RDR4G+qga0vAiH/x9557VaOZWn6VRp5zxxu
egJTDQzNsfIm3A2hUEj03vPp5yMVnYpUVmV1z/UAAkFPiofce+21fqM2A75aZRcdjbXWpjHcxv0y
xmEy0o7tGE7+iIQZXYBe3Nuosh/soX/RkVLMCWoUcRAQ4m6qlkj1GgAS4zsZ3OwpmC9spUoPUT0K
Zx60eCFbUrh6nbkz1uc3qilhK1ujZTnKdlQ4VC6k27j4UmgAGHCiEPkZv01iw0J44fiK2Hh+35aa
cdCGdnE7UtCyLm4QuF9tjmATlkvX/ptu4AMh6O1V1pB9MEm/28jufSCE9XJg812awQ+jiSOiqaFw
UlOydykIpJ2Q456i8zBcGYY+XGmhwN8zCc9lBrWd4GE3acP9sBoOwlx8yPlR/v5L+2sDQQRg6zaA
A2Eo5l8EZlRlXJZ0GtOXMe6vgQ2Le2EDd29AGLsB7bY3901206GGBk5icIUyw0gTlnA7nRBGUnH1
bltRfpusHgRtaqqAIJPh3hwf7NL6Podz9RBS8/93YBH7Y99KrKIqVGJU1bI1vrw/jxgNEbd5i2XB
ixQifLMgqTiW5mOXJXRcyJfujEmZnEgKyiOcHcpDwGLvURu+MTP7VAhDP26DqUFWL6V2Aq9XHJUR
t6yyZ7wj8KdwQtCVZje2l6qojgmJw72wwlWIA2INimn2qRkX2VGDdo810PMMUuyrmloAV7rmMsmD
Zk9uOH3Ih4a0Ga1P10+f//6X+4Bg294rS2PwZsm6AtbV/oCXWfIeRYApTV6sXGl9OzVC+pMA2ndr
3apxlZ6NSRg+XKmXWcIoqp9O0tzq53xqfNhLCBCP0aU6yc2FnkcV+tbii4lx/Y1qSUccCwep0z5B
9sUNErKGB3oxduo2G1ySKmh6JGF9tRTBt17uadQCBlXwXB8DeD3npkeL/O//V96fv/ze4H/oQhWL
l9QQxoePqBlzvbXConjJdF32QNKOV7CBbYy2h9A8xgQ913mceuBkikt7Ce+1LnoN6kVxU1nRd5lm
h5fbpLRJ7aLcg4iBDrISulXS9+ktTVVwrKz2KxbM04VEutfqcj+WmisMlScEGEiPwm680ri3Gw3B
oZh362BrIZ72maTdTJT7rtLia2wesdTIcLPExwE9nMJWHb2yoLvK6mNt9H5AjV5NNXHGlBwsfzfI
KO3iEtaDmymgx1cmfQl5r0MQJpHbYxritGGxFj8YYi13el44s2ZImJrkSIBA0LlGzqC46FbVozC3
ayzsEQQHS8ON6b30SZqz2qNEcQ1+sbxSpoeuW+IDQ86QPL0BqTsvKlyGh8wFCK64i/pIgALEsx1f
eqM/23WDlw+tNWLgDkXF9DojqHMWAK1+guOJk686/IbeYFVcF1dEkPbZMsr4TBGrdLpU0w8iCqbT
bM2vU9wrVB0KcQpWR9dAKV6ivkbCgTymg2nAdFHh0hHU+FJ2aPtNNIU7nTAFihwJDxnRmjUVqulr
Bm4YTAfrmfM0NIiKJdknQ2vwtFwdeBWLnBuYIbgx4txGc3upDa8U6LvrjOjBQR7jiNbbuNeCJv0E
0P8UNOSIy/m7lUnhBYOeejeFqHo3QOucZEZ1iNy4fNbXCQxpB4fW6iIMqu9o77w08MAPotSvEHbW
7rS+nw4maqojurTXSgykctLz56JvLjUDVfrOCm9GfLZuEEt1W5Hf4RxRvpohfaFxRW7f/FyIxXBm
Sg/nQlauJl0o97OI9rNVpTcjIx40z+buQLNEfnuMRiyEIpi04PUORkzqH3lSOuMqt/2ErvwM4n2+
DHtSVYtltzch/mf/Jr40/xLjmobQVZ3xo2kL8IYf2uEBZ0reOq1/MbCPcdNoJuzJ4WVZdk8bSshw
bVk1L2S7U/Byr5wkRMjDEKEXYcy4N+LlOZ9ifZ+lCM4nOsLj38h6mA4yWfYxTdYMFXE8/d8FDpGQ
QZDCo4kLL+FmOKlRjLi/BIajqNCkw3G2PBHOyPfn43wht9/SrDiogD7vkAgoMRAs+kvUq/RdUorX
TQ0G1sge7xL1qE/UgJAvS7/m7ZB5UMfoRfqIgTnXGvNY38GJUfaQB+CGhnF5HhHVSle/z6Jt+vs+
UYS7DA85lS9016bElwukgaKleJkskEbGNHT7MKCglK6vcNDEV0MyzJexod90S9W8jer/159U49pN
Re65RFYMMFj3YfE/H8qcv/+9HvPHPn8+4j8v42cqkuVr97d77V/Kq6f8pf2405/OzNV/3p331D39
acEvuribb/uXZr57afus+y/1u3XP/+7G/3jZzvIwVy//+O3pRx4XXtx2Tfzc/fZz04rLN02b1+8P
eb31Aj+3rv/BP36D2lW8PHcxo+i/Hvby1Hb/+E0yxe+A+omFTIIL7KwFvSpagdsm9XdT0U1ZVk1E
30zbICYpyqaL0OlTfpcRflBNQ11Heuhe//YfLc6l6yb5d9siqgVuoZtIxZEl+K8n8FP/7+2n++d6
gADT/9QR6poF5NpmSKcx0CBR/nFAx/jLsGlgh0OTyQdQDaHbh/WFFpvx+r7xwXTdl056BZx1Z4E6
dypCWr/oJ3AKZCmdwsJRM5YomwxW8bkqV8KU9UDxAkddoofzUL9OfXaBCjIWehKaBWU2OnJ8zGQo
3SZOJi7i+RT6QpvFAXcLhuiAEi2gB+iLOsXyGNt94sxiuRKRdEvNHRNC1Xxqp/TRtJXbTKgypKTx
UpMazI1uZF8Pxs5TUFpH/5MKJlkkp8nzi3FltYunRBQYEpWpJ09rdJG4Sqzd2vPdkNkPzchQZike
miV6jcB8GHryndzJdWtEl2ODWFNXnFKZLlwsAyCrfHF6BCDdami+LMgdR0F5NwDQabNmP8uT30Lb
9Sh3ftLU6KY309eh4eYNvfqSlfErkQV9UsljRvnl1qgwtNfFBUSr1klD7jk0my9a6ePss1NzhYE+
jH8Iap3d+Ixz95aOV6GdfMkGAB6QXJHHaWUqnj9UmEBNY6ECxWPDcC9xVA5JAh1pZTvwwy5XwevC
ZDNmPC8kemHKxY6WHiwNr2+w5a5ccw/ZqhQB+vYga4UXKqMzRRgHVbJ11CbjW2B2z0HDcfiNVU6W
ABEc8zMEC/DfyIysTB3eFKmFqL58oyziIT5b7dJoFW+aKLbWRoyev3ZLwL3wcyqH9cSJFiA9sf7a
QSv90KrP1Ihap8rUzq8n63PSK3j3JJOFvU92Cz/tpNfT4OYJiqbjagFZ6Ed9rL1xmJxWa3Mnbscr
IFE1YOHC7ymje2pl8MMv4WPaEukFZm95VFpfW5XcFcJMhxLoBIZv+FRV4b6zWt0B6MHIpDQ/o/s6
nO0sfA4ynM+7xn5ITCTH4/AyhOfRYkJkRv3otHKSuFGeIN5MYECuer6RBvGsNM+g4aQ7pQ08kdmR
ExJxemrk1TYOK3pw0vBR2TUmjm72dCL2Uh215V5H3Tzi4H2MGKNuH0tg25MrA9hcaqG5i/xamYPs
iVm9zQe+mUa2wROHn+Mlu6KopaSCByTrt0PcKOCRw9uapMQuJcHgaWsHWRf8m9WOEnfkziu4Wsme
pyFwq6qgalEod3bXNU54J489jvC2iaNkDrmqznCAsl8w5AJYdVcpqo8+4x4k+KsRGJOzKOuHV6fH
DJFFoPL61TSnr5Odqg7aRpbTKOVnfYTbUDqgavkS5M/CKE+8o5MzCKnw0PHVRl4RcygRWsr5rcKi
KZ1lDHEpbC2vK42B17RFl7FtUFowcLc55pjFOkPGJybx0bmWvEfQCrE3XodYfSBxTlmDkT9F8tOS
fk/rcJcCT1BqnnXPXcgCA7RGeP2405b4ASvYncCYiKICEhKo+uKsRsga5dgmlvmx1iYMmvLg3Klm
CpyE7Xi/fVeFSX1gglc61sGXoonmQ89PyJD5QYHC5FK79tlSwIOA2ozEcuplBu2pWgQU3SNIy0i2
UQpvv5gp1zVMUJ60tfuoBX5C65kaZuKO1Q2CwfywrSV2RJ4IHKf5d4mGDIhSfcwrGpbCzG23jNxM
aXUUfWrZUWQMieTI2DUYb/dU012GXHAVCKJc8lqA7Zp5cG1l/Wb7qnbm2LyaEhrLsmmelNJ+VaYs
dSXq020EDyuoZ9AjuGaUmnS2Wmnad6F6k0bLqYlUxQecQ3o++tS2NEeUTxV3HtWLeKQMVvRl69Vo
hjuQ2ndAhwo6g/RS5UE4em5dhtgvx6Dg7Vi9BybiTx1lUQtsEcrT6JUn6atKwsiNpALfDtzP0FYH
CqvprVuERk95uqCMPVuPck/C1hKRC2envpRzZLLKHqVIOadEY5slzVs+6o4Z9n6Itfd+BLTsTohb
D4JMJG4jpTtq9g2JvZ2mXks5PwXOSRcKVWVAO8ititSjWvGjL7J7deTXSvUvY4dP+GKmy66sGntf
z9X3ijw0mFKoc3S+rqFGfHqZNTuSErog4dqtLQlb5XZu0sQL7e7OzKJ7uel/TKBDGxxhHavraCyM
8MZMf2xv+WRDnEPxI0EZpDP2o0a1P29n/LHM8joGE0bESnOLDsqxVq3J2TosYsnYXSRutJTawB3a
mpKkjbBaosffVUry04zlXV+8Rlq+p475FdR37QiR/ZAlvkW4ZrYbKvk+1xTdjwftGECUJi6XdCeT
qbwlNsOnNtjrk76vae3noD9KIXCeQDGultG8HEeZxB6GaYiSK24dBX4fA9EyyVZjI/WCZd8nC0K5
E2Xz7aKiJrgU9de4R/qpCumMJJHSlE/oqZoG3/IyNJCktexKam3+r8IivkjyJ3lMPzeVfBIINsYT
/WTKxybLL8CSQWEG0ze8FzFh0bLQNcInoM+DO1QX+vgV9mvmNY2OFL2oQYpjsemOmLFj3mAc7Z6j
za4rdogUHcKcxG6DeIVE7O6aIfIifUXjM5rSQzugG9RYZCyDXrkd+sat+2nC1YYG0phW7ZqWnljG
VMHNhnM9BU6NUDy1Yf6JsacalkRjuJ8108kE7lf8rpnc7XIzY0Cydod8PKpTEnFka/QF3dmZJLEf
YhpEQKwPCzYoU7qkp6nsKWOjfdDo2q0spV4sMHMg5704kXqpd+UavxE2SHp1L438L5F9qYKFp3XL
ZESo5eKiFX5YStHVGrrElXJpIn7nmIq4wjD0y/bm2GpZ8gYAcJQoJ6In6JuTVDo9XRxCtJjkYQaH
07rUXiP7/DlOEAeHMeCEV7apYl2g4UeFKHSHuEFwoyxjhLeBye9P3jRB3dsvAfg3cfFijaJGZdKo
drUcPHW9Top2iPyoDxIHO8ba/JQziPZTiTDLSHdkmh34jTgKV0Oy61Am4ZEXB8UwunPHoOxtUs9l
d8bprXX0uSkImXxGVfZJFe3e6ipxIAL/GtWMslNEGlazgjU4Hk9NYwtgutnnTJ68SGrXs93pkfkU
mjqy91WlrPq5FAvDlsnbMh7gmVcMCQNLdKROUZldJ4mGi4Aq3yNr156qWW1PoshbcDM7BvWJj1wW
oj9a0590MmKnKk7607a4Tfp1Q7Cbw7Y/Gdr3UaTdyaQyc4IiBDVwHhcXBdXoDK7oWoNeukuhO+DX
2NjkggUQFxXpIaWxdtjxwpZWDiAz/KnVrqAwir3MMBIgELqUmlZDbgEBYUOeLvat1qkZ1S3uhfJ9
d5ry7FFvbOxBtg04g2huFze4CdRhd1o6gWceLCnsF/k9w5AvCXJQTDrJAmF/joqrOe1kv1CQIDEw
l6Kq0ZGyiXq3yYKaoL0NL4Iuu5BKRd6rkWqcLGT/T7am+hForoOBUnZTFNhSvhj4od23i0oAZg/P
JVz9i8hExgG5osi4qmo1dfDY1E9c5REV0QoBgZOKdAjIUbSNETj264YXxmrl6dQNgSTcbTY1FUIc
I3vdluIqS4n4zcURS3Kf5MaI1UUznba5DJGWAr1h0PJUOSlvAbMyv+K803v16nODVPwXE2m6XakI
9TRGqXoyZBW1sfdlZQqxly6iH3k3Kyc5ho7ovM1qlE9nMyV2DLiO1FTKSUjAPYFu2KCs29gjzElp
76yFYopyAa1EAiWi4eumFxj4saQg9IdpTWgU7mQNlTeQnTpvE4Sofs6tXi74VAWYtXWmz0AFr+O8
G8+d3QnqOUgSyaYBrFseGBtCcwb/EI8XRhCZjqroYPgbkMeLrFPwsvVzjajy21ygNaandUBYtnXb
Lj3o3aJdwEwlmr+tIS+vn40CrgPYoQl5XPkSYWXEQJLhpeJmYag3X3GlLjxLl42rMQio9EBUOo/1
aFzOknSRLETh8PzucROTrrpcPxcjWXscRrNzbfYCTDNyY0pphPttUScBi59f5ZsjsVk1yspDFifi
AkNNgB8DdagZ/eBdhiyzB8p6/FYt4d6czPQ21ZXUbdLpa96b+aeqt3Uf0RiMRQqd8NzAgaDnaUem
8fBLfuHn8P1X+f4PJWB9Ha2vdFbVMHhZLJAgfy5TZLakLFrZ9Og+tsUeY5p1rIpnnuWphfXQN0Q1
KmajwDtKR4vpvf5frq8J8uaGhWyj/KEEbc+aMttd1R9wSXjUF1jKJsEkgz01Tn8Q7CvYTTq9QaFN
LP8GjLFm/t41En7+62QHDUWjYkQR98//OsG/RLmu6A/ZzDhxHTC2vf0AexNzeW12QdsdZDCyb9W2
n9mlP2VM/shr/f/cF1YQtkam6F/nvv5PEy9lgcvBWyZtTZe9HfIz7wX08nd5rbjDPtYADKwZrJ95
LyG03wHUGOjErvkr2eAl/pn3Us3fZepPvFsWVhWGaQOB+pn3UsXvpM8sBpmo3aOEaf1P0l7CUD/k
vXiBVnK4bQFn4Ia0j8rsOcBDckjGiDXfSuWtu+W0TSbCp5OIUdpWlql0iypkVCTJzSmoWyYYjf2c
WxcZZ38uOoKEsYPfgpoqsnqBPQ+nbQ6AfY5P9KmT6uLUz0jUbXPbZFwXt3VmPoLa2VZKdKF7W4mO
MlKcu7CcH7APDhfXFjnydoUImy+ysqxKLcEusdTi9D4RBGfUf9aVWO8wO2j5Z01ZTB+T8OLUrLcQ
mZ0FPiiUmOq1UZAck/B5tePqtE0U1HwWd5kalt9nlcx+hqbQ+iHO5qDm1s3DsBBjbLNo58+Lm6XJ
7CWEu46hJLX89sQsakUHtKT8xDKGDO9CnuLb5rHOz21xmgCSUi866XNQnjpjqE7vixkcDYINKUoA
cROVdt2pWFJddrfZcFxA8G2z20SyRXeyphoVy6DoZXcp6XPL9T9/nwhj/fepF5ggdtbHry90abTw
eEOJqTxFVCdPSFhVso80Rpw5emgIxE/W1dsO73sBcf4ENB+pKZK2u7mu7+aZF0NdQ7htbgvmtrm4
VxvZ/bCZzj0Qvqom+U6axEOwBoFph7GEs+24LSvD+iB/2fR+9l/OWajro0V6pHYA2Qvvw9Wrt83r
zW23tJ3j7Urb7Pt9bgfm1b6aeddSKVVOQ2aJtzmG4QoM0YxqyTa7bd4m9ZJ9szQ5IPjmiPdJ/sei
XkuYKpVkAdZV7+vf99WpXJ3Kap9LojxNhcWTxwqd6dv8tvp9Yq7vytv2beU/Xf7lVNtsXI8JEBTE
aNZrbIdsc2/n+XiKX677l9nE/qHiGn/8eIVfzgTF36CMTI7gl6N/2f43N//LAb/Mvt/0L4f+0+3b
nh9v7eOeMZVbRwO/bcIngGjA5//+em9z/3Ld23fxcXOMrvrhw0qp5KvZPh0ctHrGI+sX9j6poFzI
vrQADnc0pNr2Ck3a+zHvO3447bbBWG6juNLxAOJVyEKlPG1zoqApeV/8sK5EgwP9jfWQv8xuu26b
trltsp1oO+X7og7rNkPUh3Pk2+m2WX1kAOH8/dW3HbfJdhmyEQ9SP2KYt55LSVEn+7LNIvo3yH7C
2HEvg25XMxmHZN2qTsArc+BmkCNP28ptYmWKtgBcWjdte21ru3jUFwLhunXIviGX3a0qFtumBVGy
5X6blfUwL69/OY1ihLIzVWS18pQMOwMmrk3Qjjb/uWnwEVupMt6cCXxLGlJNxvQ9bjQcwCG+5YJS
TZQr7tT031Pq727TTZM/ZD9mkj6ov0V+vnKosDlS3NGKz1WGdgicWpiOq47RSTXDZ3UZhh2K5yhS
gbNygwb/tl/u8u3fmDU4P3PcRH6/dmnD2o4Pazu/Lf7Lde3WBf8x2Y7Yjn07Yj3Bh0UsjxFn+nDq
/8ZpYBH3FHatw3Zme+tst1O/zW5rt9OQo6Pf//s7yeX4FCUzKmm/3E07lbtKme+qrSejjpif7HzK
T9tct/4r7+s+7vO++X2f93VVbcASfV/+Z6dVBiQ4ne3o91P8zy6znfb9Ku+n2dbZCVXz1CoQCSNe
mNauS1n71W1uW7ct0oPfCMRHd+/rh6gFObrt8ja7bUq2fnU75sMZt8V86yG3zW97bgct62W3ubft
78tv54w0/LAlXHEWgYagWUpIglDCE/I3EMA53MIc2REZW7F8Dp2pH6d9K4+MzYhId6lYNQlT2VsC
FW6JZlRuEgH/GKiTWTN5QPrnzjeitYiip/Z+rV62NgKlQyf2dkXSNU2tb6qGMkQVn9L2myFZRwF9
5jhaNbajAYbqmnmH2uUM40kCKd7Wz/jnat5AhOHH6pVlhMtNWAf7tppwt6Ei4GRx/SDjqbuPyvZL
FkvPG0RtFr3tl4uOy6EMAVpZ3FD/jBucvad+Yfv6aLp6Gu3xO3R7HBQovxQ4c3ez39bRcxqggjiP
xkFtpY4i1+hHWrrLERD0caQYd4WpHaq0vsEe8TUtxsBhxIFCuWFcMESInAAhWTgkyGtkaGPpJHLP
FGVKzzLMU6bIn3MVWnMeVxfy3PolsTv0EPMeTefkqANThUdC5qO2/RzDUF/r5tQdxvjOEIsEcptM
ztNQlLkX9av3qSSLnVbGCRWK5UuZxU8metW+GL/KLeZY1U2t6W5Yw3yUc78y13ZOh5/eqJi1Ytnr
pDFZbR0dFoeUJCWFNQ9xqxnZAYQWb69C8U3tysJFTP1bOU4jGf1QolkMVlKPequoP7LBVk95EA2P
mQmTBdzLXd4ZFwWSELoekCq0AuR2bsM8xJODBFM1vVa5KE5S3QQAwuqe36IC/dlhdoGxLAll7KyP
mDKS0J0bmMTpaexoVGtcHnZa27oQgVsfoF/vmrX9nAjowUqL/RJyzJ5t1KGn22V8jEzl6xDdYtiZ
u1Uc41SqNZZXVd1eBDLaXrrpqy7QZGJ/Pa52fcy/ZSzjcUKuuYiU5HroK6D1X6x75JyHvRnPo6O3
0osUHYIaoFgWyZ9Keyn3DemSDClMvNoR7M46oBe7UK/QqbUr28XlXHPF0JOqjxZHK5rC7SyKZYUG
jLnI2mOdZBEGbzEFVYtcU1SvxhGx6QVBCEw4rw+q3X0N0/4Vx7DJU2uQx3l6Pchg8mYwjNc6dOCS
irQdXFVqZ5wtzE5mO4OTVP2QjBCvTLKcWY79TV3ikdf14mS31WuBuaTeB2JXVbwOPuS3FkOfuNrb
4GuTYcAZQclcowWZp0fAmdS8skEExLHXog/Ig2NkA2FVIGg68PEs4q5axpZCl8F5ApCwyfi1W6Zb
ozMav0V+wemVHjYFR8xVhFekPF8WiAQAYK++Wlhex2I5d6YJbU/+3KZ541FfpWae3PZE+07VZtbZ
QMPUC6wc0kKf39iKdqrLWZyVBIt3/h94Q6F4nnQYEMGoZa4O4PZmKozjPNkzGBFb9ipLdacp628r
vioSzTlUjY5aI7zJ/GaG9eGs5BWEHq3HZRzowzFdcqse03Y8ssS+1rUHBWOGizrp7hs1sg7LwpgV
UUASiNXsgn5jQEYIXadheylbpzyK9P2kZjfTyPAP2MDsl6X+GEk98lrLfBjGtDxOqPsM/VqsDxvE
Vq1utyTDE2oVKCwhLuO0fPgUvhr0pxKyqkrj6yj49XqIHmlaUDjuq0epb8nidqp2EdRD4trzN9QI
HUNF+U0zYXWil07r1nCCeGh0lPgHgAb1TljnlLfxqDcAQuDxzTpNgt5UJEn77DPcT1cd+9KpuDNP
1drLGic3UOdd7cgRPPWlEIUji+lL10HQ1JPxUPHjOsoQvSxD8IK83yUoi4ORTPdBUQNoBN5pdTba
ZLW5q4RUewRpElCS7qFEVMgDhoItroSARqeq9wNUDg/PMpwZrMKnKZxvxgRwhBpLwM1odKMoS3fk
SkmplavsrFntKJH1O6Sz9iFy3nU9XQWq8SW3KQVoKR7s+Zq1xg7KmwEI1Gb1ia8vcYj8sH1CecPL
WOrsYFeOGuPRNEYIfAnPiVLvpwa7a3kuBnfKw8eYzxRO0ZPAZpQEylS7IHbA1cEAhUqZeuYQYV0H
AWBIOtPBHewiDcWD6AnLOnu4kPVvdhYgfaFEByrJPSDNDMQFgHw1AJoTNmnoSkVau5Gc7Q270++z
yh0GSzn3OOPU0hmAusOXpu4xw5ody0arfa5An4M9VmYEC1FrtfzQuEWuWHhxxTc5Bi2Ip1pSjpN+
g6fwFQX8xqtN3r0x7S3wiekx7T5DXEJOxHTlgOau69JvDBDIJVNqsjvb3pXY2TlUs1ZhJ7WBbJTE
PpH0sZFhRSlze5OijTknWoLYhI7ZzVrsnGftHJcQzPjwvD40qU3WMM21GO0kcv4LtdkexRa3N7X9
PASfFmMuXW2yP6HrtfhahnpSBiS4m4OnptfPA6pySArn5LdS4yVvMslD2ZwKJNKEB+q1oRNWyn0x
xcJBGq9BO+esGBHelzUyvN1ki10X1SmI3RjBEUP5Wlu9cO0GcK1psaohO3uYTYniZFF+JaOWI25A
RNQb8U7SjccJBr6Bw32xTBoA2gIMJL+wiVWig0TjRW1pHaP19qGg0OX0KqhrW4WNZpWjP8x66tQi
DtzWKqwVEgJ4Irlu7mRKe1ewcXZmQmmKouCOgsm4oyHpvG54Gnr0RgOKbrERwPLAf40Bns4LLZ/q
tKP+R3JiTOP5EAMG2bdJ/CnIcVZdEunK7LXv2oBgD7SAk2xF65thO5qCpccyg7NdqbUrkQQh14tg
fdKVGK5KlHMgBtHyjZDHqm70i1WJXrXiH5WIkX7VCBTaGK2bTtZKrwEvgAqDLbnKUO37pHiwSBD1
tMcnHL12USvGyyJZxWR1pfc1gGB9JBt+qFYgK+QS9tfwiBRI43Vdd2OrNaCdAaJ5p1TXuqF8Uhr5
XAb7yQAxbagpEWtStV4vO3md3vepuGAnfjb1dtKReF3y8AI7g+/VyKXkxNoVcjq7pm6e4OTUF0KJ
7rQpgwSTdJjtRD/S6ZMxotamTK/ZKM1ubUqKU4Ti2CJAD8ghNaEBYsaQG23jTq/qTAMi16B/oLg8
WnZkuqocXQWDJbmRBbqqNocZA6rEdvoCOE+MesuxJoSWmxKnMcBchqyhBje4mWmhLy+pR4TvegeP
DJMrUmprwISJrPW0WpWPoAB3S6mpB9o4PxcwXowiQQpyeO4B32mpoHBm8eAiHOeSXmqIfPpzHRkG
eV7jXFeHIptjWB+g69ojwkuCethCMVTGtiKZnAoQnWuXlYqiOkga7Rvmmup1K9amEzg2Rf/JgzD8
XCA7E1IZ4okH3hJaD4zYKoZ1+7KtkOPRgGnb+d2kFRADigpUmXynjHnvUc651/v+R9gO6PRUMhiP
iOI/Gkt43ioYJ9S+HCv9AQ8HQGETTXOURGfZ1GEanGbsNaGYiC8whWyHxtDwk7S6oB8k3DIsHneV
uH2Jvgbkf6fSAIdoyFrs6xplCRyCSSCMyFvJ34Zu/ibpwy5UkZDHK/kut60YHbk88Ao9PPRo+nmy
0lS0eeA1+jhZfHlQrhOjuclCOmNk+Y99aiaXVTJc6fGPxlKumlExPqsFYlDxqZKIt6eUXPeSvMDE
Kt1uaAiOUHfxLX3hHQVxLZkaGRPwpoRokjNaQQQ5TlBghctVGhgzSnFKZHIrlLF0k0C5kirOUXYN
me6gNJxEMkAKJYHf4Zm6K0bg4z16inHXU9ZrFn8MZ7DUkbwrwuxz1FPsK5qFki/jH4V8xWOHXYqC
wRefF9GB6HUvG0l3TB3uh2n0hIH5gxyiZV8E46vSiQvTHgSaV8OrET6Sjk93Yzu/jvmkwjGsoY5K
1RpYTqo/CorKCdaal4aXCMU+hAgESpS/q25YfLuXw70lXeb2+N2e2/SSzBEsSlU7iam9bNO4dpsl
PIZkhSFiFE962aKV2S26M6BiHwXL3rT7lwqkv5cFfiTHz6gpNE6tGSRt7Bjl57E/Rln3o8kDe1dP
09lCgChGhN0TBp1CZdrPhpR7ZdJTe7YvdcSvNDg7lp11mNSEtxbEh1IJDqOwHrV2sJ2BQbKjmvND
gzU4AiSPAtVJitdQJ005vRrk9oJWOnZBK8D7S/xMKT8hSfAUlSPVftOZS/gjM4iaCrGqK7i6YGI7
ER0GRVP2DTqYsSRumy6VbuRED26qpc5uEJXXJBsK2bZqnIZjA2ANWPC6TphhhRvEmB/fjwoVEA55
MyFAvJ5p2wB456lbzMmruwF45nLf1vfQScabUYz7zmwQnShGasMLUsarIgE3Ej5KFYxqIEzLKal7
E2gKAnVTfNZR6cJmNrsaxBTedutkzoLbBvxkkZdnMxzxL10npCMXfHAAHCql+XNdYcw1AmgRn/wf
6/qV16tosbKvLQg7lv5/2TuPJbeVLV2/yn0BdMCbKS3IcixvJghVSYL3Hk9/v0zqiGr1Pt3R854g
EgkCJIFEmrV+E9yhBRPc9TTGyqlPvBQ6XX6H01Su66dFbAjNVr47I54qd9H6NE5J48R3Y9+eqy71
rW2+xkx/j7LKVWr9lMGI3QAwKLeyTm4MPdAPbYjzu/zIHwfQEUK04fzFstoCLrqK57I4yC+WdUE0
ooLcGeieNNVGVsmDMTi5K8ueH89n5lV86zior4VRck+ssHTS+dRpWnw/1hPUnzo4jJpxo85Jdj1N
FowpsXEX3quys+FX/K7L5qHAyQXAY6oq8PSB4BjXhtIfUyu1TrHYyA/3sU06J0jh7sLZLGDC8FCz
EBcRq3KxXBP7mGLVu6bMzHUl96PK0pkZTaekde8Wjz5kQPOLd6c3T56XKncWzCWxY7C8OW9YWr33
CTjJ2cy4YiaYwFOBzMblc4AQPT9b1Pp8IUct7SswZ6e8yvvbCiXgc4taqhhX3KhbeVmOojWzr3tT
ccN7PUG0LQinK/kxuUGARF8FblH5cld+VnOLbmPVo4q2D2fJOn3Ws41SpjeYPk7YmYTeKRNGkKEA
dhpG/xEGjXeS9bqTD3cYaa+CxFX5H+JjQT8fKkeP8DrhTFaBJzXWMFJaaH/lHHe+Eno27NjSOSFy
VG+1yF02QvH9JA9oXdIeVLymV3JXHkCAyrytcaAwkrRTmPhH3a7NDWM9xDMzt8FCy4Nrys9Gde2s
PEQL9pleA8aak3CDUW10DzTc3UzmDOrdCYoQJF8d7AyP6Ftb1/F9LzZm13YHYkrFKpom9cw3/D8U
wf/AoGFxSaL+v4ERPJaQWv7fBk2e7j9hCX6d+AtM4Nn/QcRcI4XhwXox0Y27gAlU8z9UiGqIEaCk
qttCg/RfJBrrPzzTVF1YPDpsb5Azv8EE8GtMnHSRATA8zVY1zvpfkGjg5fxn2pqlwvCxdBUkga1B
prGkdMsf8vie2hZdELCoTJQ42FRRUDHfd/t1r9vtemJZ2KIOQiC2faPHntfqHByTqX1bcuUEnMVZ
k+qd1wlQbnOwnZ0+LNFK82mvc2aCsAzHU9hvsF1bCOhUEAzdfrWAkpyNYtkoZpbt8ADYRlri7ifP
mrFQROyvzB9au38zlnYfqtifNn1xG00FczsXUHMKEJrA7sFotHVg98E607x3tXEeCTQ/J8tyO5rT
FyrSrJPMHm2C+cosZmxRJ99Li2srxVIuj5yb1JuNtaqnDziwfxqYiq4Xv6hwTqnV9iG1mNbodexs
QfUBDbSwfAJql+mTBeOScBSBMLIgBF8UUMdZtlfNiVXurqjgN7T9qZ9Au+mE9was4xEb/AlDEVRv
Bui1M83nHg21sU9fFAe0Ld1PtLICZ5WO7f1ShuUq7Wuh3qd/LZq5nTvChWlNvCJLj65tPXajOq1w
D6nJqXm4zigfnTU8VXXxrdswguebdk4OaBM1CAYRcEjLZatMzbMGSnmDBW23aPEKr4dkbeNk3If2
jeI4wq/jBc/Ym6GsmSqN+Y2V83dxj1+1SlWQIhxOINnKdaUHBfHUyE+ZoCUVrjs4qCy6u9ZYwywJ
GDIXgS0g4vG3GiUzjCFYXi5u+h1he2ICd1bYP5p9uLMFOygVaP0+jpvNqKsbqIsJa78QLIii3AZp
mq/R0/1sYDwiOF2s6oxljrc8ZPFDZX+pk30Drm+ETo7sRFVOD/NU+EjNpVs8d9L4ihk0BKc+eLKm
Bc1cY60Hcbkf4+FgoSXEEqR2DhprqLWSQjvSZmKvWfTcG6Pro8t3k1YEq6GoPCHP0m5ZpCH8b6UI
HIPvx7V0xwKYaXub0pQT7TWHp7wh3AZC2E2v7ZI+HEGYypzuW6K8vtUC1xu0ipllYK+hxLzlbvWW
RimLRfXFdNLXKiVKlw4m4uWO9kJY7wufQNUrbnQm327qZkx6sZsHeNSv5ol5X/lYjvbDkruHMjJj
gqoAfEN109o5alFhcLKxkdeLWwcc+0aLrYfFQdqsLn1rIXVnGU2/VZGJNMr0qptGjSC/AZHh96aF
Q7tBMo+QmRt6IpdR8EKP85vnEkfSNIwJux99agDQd3HqW7I6XkMlfq4qHpE+2NsuDIVxwXtteAD9
IwJIhRMVmyqDUTAY91k3mD4ZnmEVq8b3emhQ5J6RGmmiQ2CBVUfeTz0aAso0OgHjtyhd6pSaVRMQ
0oxUm9wQ+CCdLnZbURKd8Ratl7dfBxNARXWWh3B/zEtZwV2G9S3cu/OxPy6XM0k2K7XbVLrZI67W
aT4N87wHnbAjwRKDGjL0EivVKUBFps5JfhQWwSxTGJS6ffwFDHKi+1Drxm/DZafPWeTnRbR24sDz
I5i34IpKwM0VNqjHcCH0I0ujUZ3mOdV2lypZnzT6bTyheHT5PEmlX2fOjCWosOHHJpEIEnpQEV7L
F4dlR6yT5Zd1qP1UR/kRuUFlzjqE6v5Sc/lU7KScFZdzQeemET3izPOVOnk9WTHEyUPoDc3ObWjd
1kA4p7eEM15sPo25cjXPiO+nybfKhbmnt3Q3rvE+ls/B0msrr44RdiqZ/2tw3Vn3TeZVPhBYrbsE
04DyacTv9abXI90HzXQr4Qd9R+Khwdr+kDDTJdSpY837bYqGByQPPH1BuL1SKniH5N2mOrldEFpF
BRRCcqyU22JgLR045NH0JXOPjaPXPgYiz62LvBqY0Wulqnok2ipnC5x220XdVb+8TRoMT3dug2Ow
vDUGpCtLeV8MV10tSrPspynpoKwTYdFVPIeW9lvdao6vFEbr53P5aU5IiXV4PPtRO7iQQoN1bjup
38WwDlD6zw9MYt/ruf+BD077YOMSdkIsa224w9ZRuv4J5Gh8BNJ46jEgRqyvK1/tKd3mc/SQJxHg
k5YcS4VW97Z11DeY7ss+DWuyox4DbkuUIfreV1Nzq0cs4YwK4JpHyG+uBXB/Rpqu6GvUTjvC1vGK
17gin0O2DrZkHe1tncWpeLESEDfHqIF648t9F/aNMXgiX6bm/hkLIBL4SxzcIUkw7phN5McpRreL
QHI7YlZu9vC48MTkFRGIPwR5tUOWHO3JyxfUqMD/LaxkUJv0MFzUAd3ITSBAbIknGuNln/Ckvq/6
eR9NJaldfQLZJze4BIIRP9JCAey1qBaiPruyFaU4VGaFJV8a1cfmd0nWXXadpXpRiknZqg7XMAQo
Zy4Elg87ym3MXMHXcMRgaayRFRVHzaokXqcbyCyAsiYtBguGPB0cYYF2kRuo0phKyaIr0DCQo1/h
rbrbGe2xI16jrIuH4nDmHQjyAcsOHoykIYgNOS8AJaEDaU5CESdSPcdzMcKl9Sj3ldEcRHjsy2RN
BqBGQb2M+0mL5DaQachUXESc2R8Xd91FDlqO8+iuvAQxavlckfCmc4zEI7aq3N7XNiwY8dQRT99w
h1l8/UarXHAlF0iJrMOn5IdFRHcrQRLlKKBxYiMbwmVXlljszuuumqLzc1fKgYSw2MSiGci2UOUO
s5egAaKa2/WzfPamJlBXsqgxb8iQs2rfAihqW8dRq4Maf7Zh1QF1DcxNGhbwLuV9FLdsEZsO8s4W
y7qIN/dfdfJ+Y1SnQf/q/EAgPS8bRYJm/6Fuwfe6REPT7cYmY4DjnsrmJkukL22yD66LGjHt7bK5
tMFLQ0S7+KDyYu0HRQUMFWZ4KhTlcsZXSWSVxHNZFwDXGFcgkOL6x9gShTo/u/M7qpYRoDTx4OKi
o2tLWXD/fnDOGdAjXtK/niEmPszgnd6Xz2aQ7+z5zT2XraT6chJwtPLBXB6RfGJ/1TmFN6xF+Hh9
eVttnAaOZDF5YPJtlkdI+AXbmiy6JtBa55e3abkDcr/FlY7RZ3DyA9O+VVxkMHflKyNfJYiav96v
S51GhtZpdXM/IZd9RH+TeTQsLacFwaKNSPmBJD7KY+cPiDqo7FAxrN7ZeJByj0BO2qPzu/RXndIA
LiCCCZ/TdRcxNnbxzsliYDLR0lx58bLXZccxsNKRpcKLtC3BlY9/guT9gcOr4sL2WyI88hWUryQW
mJFKolajp7RSd0sYOfQbiZuST2+59cY6OT9Jw3YMInukweUrabfouWlt9gtoZl/QWpgq3BdJ3pDg
5MUsJGZKvq1yE7iM+aumRkYk7VNWIOKF9AgGCr8OUbzst66tQAZVmXgWE23u/ITFY65Ex63Kynzo
lH3aJTv1d/dsCcS23JUluZGPXtYFpQX6oyaCJLpP2V1mgPTALYqe81zk+u+FR2htnbbmzhODTC7+
jD1DbvZd+RcmYwIMdj6mh4S25CcmjfmRL4vyEPOwX+fK3RBhsnmt28rnACYi+gy6NMeAgr9E4Kk8
ytJl8091haLQi14+E+bi1vzTJSbWKlCHop/yMpk8LwhR1rEMtOUvp/3TuX/VEd6yNwsxwlUsfqs8
qmbON2e0CMyJqnLqAHKU1UZruu/aKIajQuP1QbHp12Zoud2XujERL5uuKju10bE0hIOUK32+N2zx
LORp4QylbCVPkSfLyr8uI3f/OAcr8q2VGNfgWAoAJ8arFunuVn7qfLnzZ+GqA+F0uRsazLC9PC43
tvi956MDnGo1p6EoZkU30Y4M/5WmqujYIY93aO1q3g5IfjcEDSEY2oJgGEcu04Ki2C/iHdXEBg19
zq6MhF6nw+TvuDyWYm6gJPTatZwlRDY/Jgzyt0Y1rW0g3gCCrAF0yfG6HsLyGFTQJps8hl89K0CB
JF3hQpaQu6ilAd+XlYkHAgZ/+XhD+LaEGio2stuWRQjwNCF37u5NF/LsaPTfcxMbLH43743YOBJ2
KycfckRIimeYV/lqZoG3MUXPM6hhwW0LAAvzX2SV/ENyEyaavR/ybN951oSFlBi4QDvBBxFDo+sB
35Bkh1DMLRQGBpZ6YgxETwP/sqlALB5fE+YKYpYyi0FUltoOskhPQxQdqJWp73hBmiSBLTpisZEl
DYQJzC4YYKLrncRHZanBRrzRgsXHrpMfIrr2dNRpgproseU+eB6CSrq6Njvs5sl002AxnqyOOew9
esngjXQTvA5FTBYlueNcAoR7JFQ9YharbRPxP11BfpGlmj+2gy1+k9S4Umz1m0DgseUflxsbPicJ
MYzjIXF3x7xQ+d+qmFCUrOVVaODKAh80yDeJ4KiOkbKLiADul2wM0XIRr96shKfaKqedbDiSC2Oh
TEPfJGgxQafTLMzguvbC5bAINKxKPAtCmChK8kuhqzPuSIkPB7Q4SuaNLPGMGBculeoQKZu+wXgo
FX/iskFT2dkvrQMX+F/1lmhBXUgwGcgdIRLTIu2iKPfyaoOYUsjSZQOUkxO09rWHwr+VF8okhlwW
7QlLhrWZkFxsBsvvTBZjV8EQktdFfdMSc3C5qWVTs6KNkWSTr6YKD1geUEqDxUFXf7vQlFwv75kr
iEdlFSbFqCPirVTGN33QrxCHm5kMiMYnNxiLCKh2Ef4k2If4NWFOLq17goUfH+qqmI5eOE5HVTVx
Zrns52E9+mnlbpA/gxCbdOOxdIcI6V3clQQXmto4jvlxVvFVFPUvghQ+1cNR7v6XuqRZKx6M9Hy8
BqdS3tVDjpBLgFJ5q+M3qRIoGpCHSM1gt+RjvCbv9Tgg5UMXgD9UpNs2nPSy2DsYMm6rBffzWV3i
baO6IIbzh1ktHN/0qk1W1Y9Vu7hXyVQ+LWYQ+BjihqvOsN91bY7w7sZDoVzUU99r5XUW+lXg3jDd
xsZ3Vo2rSUMdIXF4IcKIDO7cbWMkWfCpOHlEc19wpAQMNGDx3Q7OQzLVIgrTkX9WHYAmBCqnZAj8
Jlju02CO/bp1uqtqHK4HXDH9ERSJUo7WLg6hmS+YA/YOy4+5TWrfdpCJV0Zkj7ypNQ5mm90WgaZs
FQ9GqDnTopHX6Q9d3/teiAdmWCPAEjrLdRL3CqHg+XUk9QE+aZyxdxpRqlYAlOOxoB06fSSLldZX
TWLUV7LUp/WP1sgH5Pja6tqI5CQXHlCqTBFCPKTblkoD8tE3w7qwau1YhI6FeV5grq3MjLFWQmFQ
YzW+Q6hnQTIR7QOz9MFrhn7RNLfL4NzRnY1PRh+7O9JP+RqpLASJwEuAPxvzO4DemMo2IgwSthsr
AXfRAOmYjRBpZrcAEVj1JGtNPVlXJf6piuveGEBEd06N9mlEbAY6Qkao8N6qlKfMM7q9C90dL2rr
Ljf6Lwv5NRSyxi2h1j1ABvCXPZugi3JyUx5ATCzDtFUBShIZkrHa4AjxZBX5dBNAy0cjd36eVD3a
1kmBgmIPyxyQqitkID9KcwK/VACpaYisz4n6abcEcYvhexUGGplIlQi/5y9TvOA+2d8UMOxX6Ivq
uwZD4+slSx5qW2v2Rk3WixQm+sDWpN63JoPliAPTohb6Jp/beucyUqzTGv2cDjZ9Bh95IAi+nuoZ
iWVFJ8Wn9xvHIgsOHhGPv7xcrsM57CHeQ1U35nw8VIuOVQYc3mWMvw+Z3w3dCtV8foaS/EAdJ4Kn
QYxT1dBXaSOgIU5e3hgGxnPkz8DBWIAQIePi6KxU2GTG4J90o0SspyeZEbv1j84S802DhGXKAnPl
MtT2actgj2z3aupUHFOnfB8bHbYzhbYPkEHfGGWGSHMMVw61n81EA8Wbwb0L1PzKU+wUqFjnqxnQ
9zStP6uJZEmpIcwvU1L/l737H7J3KNYJceF/TwIG2/aP2btfJ16ydxZ5NsvRNVOm79C5+xcVWGTv
yOd5iKa6Qifvj+wd/GFVxRkRojAZNbRaL9k7EnuGhmwepyHaqxr/Kwk8zflLHNwE2mkKqT2dX2iB
hvqbVY9qeNXak6NfI1Al19Fik8lgVEf8l6W8vtfFokvOhwYCQszsf+/Lyk4NWQMrhU13z4R2bkjN
Af8+DrmpHUrJyM2aIFinI3rHltlPyzYrM2YujpjENGk8IQmp3Mn5ityMMiQYi+gg4Ds5jwDZTOBQ
TnHlvkVY0RDxRdynwkPtjStAsA/Ec8nCRflLVrofpGwe1BBlv2K4hdu1HAHwbhHbsA7BcJcSpttg
5gppt66eCa8/4WPdo5RHMHXUUQCOVfoHjESSCKcIB32tdWi692OcXJlB1MNzQPosrcqr2sN8AK25
fjsFJhNTLd+EMyblJb6CGBnWXwbwDSxqSPuDJK7d9KGtQcOo3Wtm1c5Gt+qKf4iJAfo/aydHggX0
PkhFi1ld0VaIing/bWB0DUuMCWdnKlx65Kq7QS1OpBBvmNEyAi7Wa53Pd1Za3GtG/GFVdgZEK78v
oPgWepD5i0pkGLtSt/8YPMZ6Ro1xM4UjzgLJshcX7KL2FXLHEWVOUkS4G7HcBX00TmjPhd68g3Di
7R2yYTABBoxJiwc8jUmhljDgUK4zWZpFXfFRhdzVyQmRMLWzYGWAy4/i5r1y3adgrh+1ujm5rfNM
ZOOldR0SXmPi4wd642kB9z3RV059rysNGWP0xtAoWiZ8mEcSPFFYf687UkalUXx3TWDfoNuyJdhm
+Fx24/g1ju2Xa5A9zGEmh+k+SgqSqRkxbOvYhzGTVAL78I9RpIcb4tjAjtFfbLUILlphYQFu4pGk
296KSdOCdcgcrcJ73JawGNF+WBlPK6uQoR5Z7BVIL4DN/0nYE9y6fZV0IZlIB/iTPVboYPGnlcTa
eBkQy9kBgGs30Uc8ohzmOOW8a/QODmoJyCVz1rhGfoL8QIJpbO6K4m1UWY55VdysNdoDGJzyUXtF
dwtvSC0HYWbaO3UIrhmgd6I94cOLO4N7H2oz2oVqG2HXloF+OhSjcocK0WbI7aPi2Hf6gFWesVik
pkDAj6X0qZm/L9p0m4GSQaY7ucOJU913jFTr3uJMLb9vphmnDDV9YYUFZNG77XpbWffqTHAA/Stw
mrj6Vvp3s1NPIIucTkN2BdWtdeUmvmUgFgJtsaRBaEIi6Nka7e8IOWFbkusrZQiAPTfZo6uay85K
k4O3THcG3nmrEiwpg2h8VIZxDbwXZGWLW6cTwEPJglsLej22Lq+YZ5ODTv0G6CbQAmOv6fFN43ZP
Y4pHYeblW7OgJds6ucrCzl5gIrgr5teYw22yMsE/okr85nEcXOEj4xCcwIl0tm7Q9ygYogXW0gLB
NiEYnalX6PNY3FSmHphspzryj9X8ky94z2PzpEQ1w3sTf5r5dFCHfBu0zSNS0Z+UY0IMtu8qisfc
l997qOIh3Rlo/cd1+AC2fej3JKzIqoj/01ohD0p3R17SdAJYizIlkR2mO8w9UiDfrbBVCOufSaf4
oXdbeM1T16gPXlila6SHyL8kxqmPbrLGIayTtfe2Eb8Q4ifTA4gdCtBhVEYbFMR40ov5wekRMDTA
D2nJx2CAtMtb+2frwu5bOrz2QmXCPkR9hAVBT2axKHO68YeKUDO0mCnETDyLfwTaxKwuGx86o0FP
uOietBKOmDnrpNVQpMYFAxtofAZ4r4LHIRq+WqC0ajV8TOh0C53KW/RVhnWneHv++QZpjVPkFYcR
5c+t0+ffJARhNDYAIZ9LVu+YP7tM+1a1Rph+yNSHgEHAGeafml48jRg/QhD4OYUFS5xlp+jQCvuQ
0aTrTHsNoNaJvQ3sbIHoBS9QY2Ba3ip1jE6VNazbvnhWubzuOugPBxpyC4bqZ7m9bYIe37s1qNCE
vqKPTolrfS2zOW0nAMVbPY5vPDebt1ZB/7cgzbbqsFFHMu4qREE5TczXIFZ/OAE2cagHbqMFVUSc
aa8Dfdh503jlzBr6dPlyioP+CtWfLSptNb8JdHE+rQc9+xZhf6uGmM2nOFF214ZxgGNwMvMAeqCD
WnxfWdum945xaa5B4u6zrLjPhuxHmBg3Cyj0nTdM31zE6jfuVJ6GWlvH4u2aQPcZCvweLYJ8Y4Hm
w2OClQCpjsQDXzHjqqh8wOdymcJ6fg0vsQvHYUNiv18zX7l1i+BrKBZobBrJ2mL57PTwZZrih9Cd
1+WQ5Kuurw0/tkW8jTRjEXTuzhJTYsWdD1MN7pmE3gFRyutJSU9zxHRiRCAUqVGkMIJNZI971Voe
tLyfVzDM/DJgNUTwYNWlJjZViKMmXbpHEdOvRsQhLed1mpoIoG1/wPdC27duYGzCZN6Fk/4ejgAI
w9b4zI3mfkDBPYyTvZe/FZHqO/P0w5u6rZI7N9loPFea9VhMGgSPqX9PHDzTF3c8wtZbo4FbrJAU
fKjDGRLYqBw6Dyc9NwKKXd4bpf5gLtEVZuaE0+Ed6XW68xr7pOlNsIapOrnFk1d7u7ZKv5mjXrBy
SF6qhYaoJmQ6bYRCFFWsXSr6u8kSptf1vizKdIVq1MiCiHYzYJ7eBN2w7hfWGm5Wv1kjuWvVor5S
abkFfmTXTCnWY6kyutFCDBMjBUAldmUixGUeB5sfXMXLszflV81ooizuvWPPS4p8sb9HKVaaTp1t
klH5BIfmritQOEmEu0lq3HSIjK3aOvvoIKjtyyrZu7CKYFfhx6ymaJyENQwRr9Cv8L7Z9L0OGSwu
nuyKV9zO62+GiWHwTJfTNPUPELRgVepnI1VRXa9AGxdZBhCc+VBQKrwOxnM58LpGlfvCCgps6nM8
CMUpJ3hNUzvaWlHzrrvZ3WwTrQ7L5MHOYZEVQm7BY/rkkIxs5le0UI5BbOK8rBJBUUbWevn0aVQA
aPRQhQX5ubDoNcfsSfMQX3Te89sBHWPkUwbhAEuPmJvtE5rBYm2tvioK0SID071VoIZYIXGKWrqv
UwVUwMDhRh06sN/Ehkxz6hBRGwcQ+zmiksOj5lZflncyPPVjtNzvbQRRtm3H67R18cc0k5uZhbhe
AnfwomnVR+qpdaBBJCDzXSNqVnpnoygNFkxJJ301uViqRn5vZgds65gfpeF7ZqSfSR1+q9PlNjKS
h05PbuGv3jhIX6+LHBn+FklfvHmapaQh6hrSgdH0MhceygZL/bi4xgfihlelZXkk1rLHPrOvcSY1
Vu2E/UKsENsAIl6Gr0Qp522RRldWbdDvonZK9wefw3xSdOhTim0Ks6l2U8TTm5UsYBi66hQI4VrX
QBB1tptuMyYMQlF4V1pCdTlHD8i3svR7oWmk5ZdjmDsMWu78lSDlpoaA2xungBYB51e4cTAjV8wc
HWWrRNZ33tXY8MTEltZuh+V1EMXgoVj2L5FlIK97L8wr10lLBzdH2UOgWHx3B+ZZtQoklYfgW4hS
hQ02baUUOFdawBxWZlu+ploJ/Kz+ImLxkIAUB0YUfZvc8Q0nhu9YtP/QSagw0/6MPSCElcq9ioLk
oVdIqmXoPTTesB/MLvG1oH/QUBWdrfFaa4IrWwfaMIfNRx+2qOgSVQVvhkxJBYvVT2LnTU/yq6Cu
f0YdQ+ysZR+j7m4szfU7/J1Wi57eaz2UYchWX1GHGZdajDf43t15GhYPTmR/dpmNRpDTbxfh2A2e
i3G87KG3Y1zarmI7P5CW01Hwrhn+wdmVLsBGqAJ65u7pcCe4hcBNiRGrCGYDo4eu4E5fdDgPBv4V
XnA/wslKQwIVXUKuI8IEJk6AhaT1PfK33trwysaPtJQp8zN0n6c5DBn+10FuZWswHGgdjR6uT6pC
e0lMGCfMlJG8XNXWdIjRwV2XvX63RJg9BuqdXsHjAoRy6OqJRVBrr2M33w16jwbg+Kg3CMPiTej3
i75xVQ9kw/xAlsvym74+zaP2olbue1Al10pi07+ovGBIt6P83K2yFuT7AmxihO44oCaJ5Kz9fW61
+1Rx9w2i7qt0ia8jwYeovRddC8Id2szJ1ohVda065l1jCCkDcHhOtLVdRGEDpJiHMfcTJ7+agqdk
NK2VnYlZrdkLOgUDYAw/XIlv+raJdrExgcIrJ9+Y6aM8r3NXwXswat2BEPqKgBQJsCdFtbVNgTTr
qp3d4Gjn18aYO6sgd54NM3pxgwFpcucW5T4ojTC3y+xHj5ykVg/XhY5A1vAjjoLv4TK+eY712Uf2
S2gy3/ZcVLjVk1k5P+u0ugeFMAHsqfZThGNtywwp8koLitRXgv8pHmLXTXw3aYyXEI32bglcLwv2
mtH7tc5kAaHMYtWPOOTGcM9WYVk9tTXiKoltrdOCRa0Hvm2NGPq3vGYRuaAhwYoveo+aOzNtkR6o
GOY9Jbru4vRBXwzceeboR+Kauz58shj3dHv71YsE7oRwv18E5ipKyMvKDYKuhBlkMUHef2XjdbSV
u1jO76OKtj4t+ZyD2x3XhOXJIEllFQFx8MK7CO2kQ1fgHOZV1Xd5XoZQ5aoSeXxPJl9k5TkZHnjJ
1rJhXV3qpkrv9wnh4nkNyfr8m1wR9BjQ+p7X05xNW6hj3wKZzRGbkTetb4p22BRCqihH35HIa+3A
CYrcdiuhMKEn0uzwpz9QrVS3Z30U20RQq0vbR4nXsFMXmgvETYQaRDBmjFME4kkhigBN5swdiJMY
bdff/7YQ/8uy2nCjitzRRaHkb3kTMl2Bb9Bo/0jmX5L7pRIWuPfua7jZDN5juqzlf8taxVy2fxTl
2Q5eBwtvLYidc3GBWWkXduzLHzGhUrcOWjGte10m3K8vdymGX1ta2byR91relbRjzG87wNWX+y/P
kE9H1p2bg9yXGyPzMub6kV+b3qYb+wcJjIilVNxf2CR5pJlGVp9etmwk3EH+yLMmTBci8613hDsw
yP3skPlwgU+c769ZODDZFPQasByzaHWEQIruEBrRrljKZdPp8wMdbHGUuJs8scm3AfcMESlBbIY1
kA8mq7cBcRTlf/niP36DLCKWTM5Bj/TzJ89PL0bjW6Bm9c0kwDwSI9I3SunDAN9MDxhTx+ebe8bs
/PHWuLpDOlHevL/vIIH52zKGnLe0OyPCbAepu+iDNL+6vdxh8pNH3XELxjhalbxrpTqcECQfEK8R
+kVBfYf6ubqrVGtY1kgG4r+kK7vzR8VrLc+UV/y3dR5KG6uI4QblC179IcmIJcD5lT9Zn2xyXgFS
4r+bj/iAXS98wGRaXIWzL1vw1KPMPxcWLNp6S3oo8c+Aln/7vaT2D0GEs7JXGOFKfrf8Svlrl+TG
ZerG1LC0hVnpf6fYVDoIwdIjWTqihYFTj7vIyWDIiay/bHlyc3lb/2ii56I8vhAG9T0RBxE3+3xK
h36E8tK1xe78VIs6bPdAWg6XN1z+PXnKWYNI6CmFohWqaFK1XcptwrxaHjOlAJI84XL+301Q7sun
Jkvnc+T+ufjXcbn7V9252Z4lmeShMmcWRVLtEFZtv8p0fKIyqCSDjY2z6Kx1jyx7qLcrWFy7pIWf
B2L+/MRHrPq2tnNXLN09PmGEK91rHcr0Iky1xvS+cA1/bPorS0AfiDXeF/lV2U7oI3h6R4wI1xPf
UJD+qJXeV2YA03JTCtB1ozWYoMh9J3NRZYT0Pm4cLM6YjQXkzAqkGFO75oj8/D8XCzcAU+vqj2lW
LYfMfoIgH12NYhPEI6OA3EeaoLQFdz666nX03+NG3Y/GNIY7z7LDK3kgDBkobLff2Tk9tEQqXeBK
l91L3R9Ap3NRHjqDoC6fl/Cmfz5+xkiJ9xTN5tI3Gz2Zrq2pWXaX0/+43LkogVN/1J4v/UfF5Qde
rvJPdZdvl0cn2/ooYAiFewNE518HL+efv04X3cFfl1+aItxhufx8vtwfKDDxDy8f/uOnXi7TEQJb
jTprqctXAaIF8qu+w+EArYAzHWCZSxEXt/qo56RBewS51d/pF03A3eRG1smSTM7IXaRbd32gKntV
Ilg9gVipBWhObuYzrDUFMt5OIcwoOYxEYowViN7jH/tpji8tgSomoRKxWYg/KTcQ3JlhhGIe5TUV
aD9gfzIzY0kooAQiqQIfaAmkoIQoDQI9SJoDcLt4IRGFSY7TOadTS9BhJ/CHJkBE1ssk6gsJT5QJ
HQkPUXt4vQLFKPFJf8BD5L5ELkm0COJkH7lARUoAli5eWlliJrEfBYrSFnhKEB0xIrI9K/OmUJHx
g6e8KeqlPboCnFn9Lv1V1zQ40hNyzIlpkMGS6CK5GSUkVNYl6rQX8iEqGDJ5bDA9tMNq5pLieUq4
kSxJ9NGlLpaQJJSCEDpNoAVLrKolMEiTVDGUT1ju243+EpRlsJXpNZltiyV+XT7hS/ZtrhpsSfSI
iLGY10k4mSzJJ/1XnSHmj6x9vhI5KT5n4M5l+aCHgpha5+IrI4Yq+YgvGbmzcO55XwzbNpoHkUAI
y2TcGX8mi7MEgksQEOT8H4NAGssnaEqwmXyEcl9uEoFTVpir9hK6vAgUs00vL5FmEngWDEYBG0zg
6cIZYeBa6O4LSFA2dOV4BXy+O8z2u4SYSdzZZfNPdURgfCUGqn2Bn0kEUCcg3f+fvTNZjlvJsu2/
vDnS0MMxeIMXgWjJICmRoihOYGqu0Pc9vr6We9xUKPUyzarmNYEB0ZPo3M/Ze+1OKtjU5nUhlVqp
FIH7Ug7eSg3XitMv8usTNUhnN3Xjm6NEyWo/RWoXqdWBSwhZGzGRGdKocNsTasfc9k7cktGiecuy
VbvgtvDkxem2eT0pe5egBzTyajeoHfTvdpUCK09Sck+4RqB2Si3V+FKWr8606y5SZ56QAv5SSvmV
jm+UFXUp88+U4l+J3OTo/OTgB7CUMyDBIxBKs8Ak1VORFPnlylagtq+rvjQb6NJ2sMh/oVK8Xf/f
vzYNZVlIaIBJsV6SouPsMvFZXSDVGePD3Fq3avV6LgG5OLm4pQYQXPgkCgFdRZonlLAxloYKRKsg
naTJYsZtcZVmqmeVXjOUtgz0p6/qWFLazD+kmuoJ9Zgj7R4TAwh1pCl1oyblnv8rrfjvRAsavkMi
7X9WVvy/Nvtadl+7f+Wry/f8LaoQ/j9c27EJsfZt3+TmAd/8b1GFb//DNQjtQ7zhcanEF/3LEm25
/3B02OvCIOfY8S35rn/y1a1/6IbBq7H14ZgW5v8IsG4afwRBO4bBx5Fj43iGgWfbcfkV9W+W6AaA
iM3U3z45OR4Oq2B6GRUdbXDnNbe95DSYCXA+14b7uve6rWsZ7sn12y/eTKrowIj2GEGDEG7xpfOZ
RrqraMGOEbJgwNzwYT8QRZacrHWYd7RI3XOc5IEgllhfiJI1izFIQzhr4+CRI5fOB19LaTKRuh5l
AuEm5EXcyZcgFoQ7a4UmyNshKMU0ufwlVDrrzPjG6UVeUXevl8lIqBuG4d5LiahFUk333/uZodV7
7vD/TqYdmEAdHnMnPOZdDxRnADZWE5ewSWfdOYDiYCBuz1tXd/Wdt8RPdumb5F7BnSreT20dfwJs
BHewEUswEBEPDNB+KES1PqVJagRZt+JK/UD7p7/XBHlBukcJrKoy/1jl5yWhaZxUafK0Oto2mXwi
nhiCPjoVVU9R7ft0SHe+Xhh0UWns0yabt9FQ/UXv5K/Qs3Limqo3f0GCjRm7vJvWu2VdSfKrENfp
BAxuHoyxm04VOTR+aN5xg7p0NORAuVsHL11ep8J8LmDrBGURf/ZXEr9IPrX3S6GV7FZ4JOv0kwzi
x74Nn/IU/BGddOiRqG3xpjD8AnB6zIbEvpM5fk6j+4+eb3fbFf7QNNBgHm3jc1hlya4v9XYbZuE+
RMjQum6zD2ESFQ2KDtsfab1MNK0NQfskOqSU8MbKavY15MXNnKeoMNo5OhikvlEUblxYq5SkIsd/
qZ2S8mrbtodE0o5cuuHrVL5XOrb2rj15Xf2O4564aix/DyFG703X62uAJSU5LT4O4ag5+ykZLa5L
uheivPdGO/pNHX3qUlSoa2BG5fe06bdDPH+kUllCpjgOZUHP1ZnfY1FhLHON7VRgQS50g6JVxP2c
DKLeFW966wz7vMWR3fvGD7qznwB3hn790uYClHleSHWJ99We0y+2gNaD9hmLslN99UY4fNGUldAe
Nem30zzUAualqEChYgMlZi0NSHDLdmbmAiztodIB0P+i18lfq9nKngvqHau29xOFJrLRijyvg3Tt
x026aMTQFdFXpEbOKQuftDSacawtbylZjiY32YVp49Q4WDZRzXz0ipHp41/kregfu9n5Pia5fcjK
6JiW3Y8wjqeA7PqYf6j5oZvEc06W7+61SkkmxA3CyFyQm6Xn03Ye3Kc2Q7tabQ1SvwLNa6TOIr0b
bShrVlpVQQh31mB6LAnM7Ml+25jWO6w1xEXcsreV7+6Nut16MkuudWQGeV8pFY87jQd3HdH1D8lr
jKyopJqI2ig8xiaSCd3+UiFTwdROFHWEMqUH2kgQ1HThb6qm7GIk4mPKGdcLce8k5kPY0iOgj15u
S5/h7jyC8sqn9mBmFhJV7TTmHrgW5KV0ChaqvsfZBhow04kyV/DasV58N0fwKoxUnhqqcTjHk5dI
i9E8mNMl8mVhFOtIgIFjhjafDcD7pp+ataJEyaHGDjqhQ+gmtTY9C81+Z6YSP9htewq/NO5M0Z5A
z7OdUmHvk+GYzEu2MXrnJ2xCgQhuDu+ij6JGRpRBtXi2zbNnej/yEhhcQXbVLilyTp2+2FY0iHY6
YY/QYsYTCEZgzS2hfX70pjxt3AM4zLF6ydAyZwsK5suE2mKe0S9zUiI7jUowp6F1SQXJj0UjYzo5
QK1xvkRm7+CkhYhsAuY5esC+6MdJZvhoMOixk3lTJPP7hOaZii0OQs37ZqN8cdofcNpobUMoWD0U
2FWXF/s2No0De40xVb4vhvTRypp8v2Q06dwILU4RptpRZHQWOt0/pWV7jjlVADsSSdfOWnLfr8vW
5epzzHKi8/If1exlNI2qTRWJJzNxMUrmuh74GSAHJE1ExA7jTnN9cTdM0UezrzQwYdq4h0xGdSoY
a+2y6AvDUzyYW0zplPkN9+yR30gjsMsPs8ORUc33RdhdYkE21KrHdSDyFhGXlWqHfll2ZLLYHNCx
tjVimt35FEf7vileQ6fUuZnR3Iq7ZGeFE8hWWSjS1tQMqoRvQHG0NwtT+zoblJLgNHKLhbu88/vy
cZzrL+Bzxb0/9Q8zFGXCweY3DcTzaR7etL7strnQK9gGEPt0autYvQT818zdJNljG0X2HRcDLsol
oJ7EnA4OBOEtVAU8G5uqnbNDurT+bmxnikuW8yqq6LXBX7RriMgFJVxEgeGU1iYNq3qfLEJa6ZBn
mdZhyrMomFwN/WWUfa2T6VNatevrKo4dKs5gsFA0mNlutKZjGaXD0aRDve9B1HHMwMFCpoUh+7Ec
13zn+OcI1gSATe/iVhp3RDc5h9QqWlkNy+rkOCVTEsyG/0p/Hce5gEhs0SD0sfLjXxf1eA+6k586
ROxZFGob03JIfeKy64XcVTFp861AJrkDMVdoXiF2VoEb+gBiVl5Yr5oHzhYrE0qYMlues9J8dHsp
JeNCAhMi0Y6IZoJR69uLi64qxynwYSncd8oZMqFwOq2J4d85lNvmCj9MC0MmbDmRK4inBsyVS5i6
98mCQqZD0NOjkasJGg2mpPm6UKFJcYGEHpqO2v7pWzIxeQEkE3ef4qY91yBUdDo9m3nyEWongH8H
LX401zG/GIS3RJx8zmxdwpXqTjK4J5QlW1HxD00G/6iv4V9+/7lIHVxJDimu5DISoGdtwzkvgJVP
zOu95cl5HBYOvMxo3l0dHZNG9qExaQgEuZgFaUtJuy/AYwxZcoALEEzh0HJtsb+1nIhBrg9vo1Z1
2yWvDy5N+WAlY61/Xyq7uNdD8VQxervLEcjvp9mO7oCpvxvInPaN6TECmrIXGCn+1pN37SEKmxO6
P/+c8g/0QmZ3XkRar1VA6dEsnTJ5ffGMGURr9AJ3Kt7rxV9oWchgRGJfjd0pnPKvWGOqoKu5k5YZ
aQqax8WqS7r06OnrSdj+B9Mkv5ca7rxN7OXzkkgdWYdgsgRhhy2q00CZEJzAGQa7vTdPaQsPMxzQ
Q4WxyAIzNqKt38yndXKSXdrHYmNX4Ul4a7Kt1pUxE8lZmKA0clDFabbY6xn2qQD7PMmThRX4YzLc
Y3pJgt5BpdsibAmikNqb7/uoMWqI9Vb8Nc8op2RVu89X8cB9ad4Rl7oEEQF9HJEcoHkZfjaBGK/D
y0hqIg2qSb/klO3j1NtTRMFEF5lvjoekrHSdjRDdfB1zZVoSMNXmX512HLXhudPSOqirjeEAh8GR
f19bXnqaXG6BdOANhMyMLNqYfo5BNTfF2hnoQ2YHAJYgez3600iMar/wkxr945rXxz5sP8aJFW2d
1RAbkjSChp3QAvcaDOtzN/QLWJ8aTXMZ5jvdchlKTF6gjeiQp8Efj3mPY8JHp+OyM/FDuP4Oq0l+
cm2dOMu3nLHLYcTmFOC4HS/e6r0bRfNtCKMmoHD6LVmHnTmG4F1SOj6zREvj1Lpbhoikc6Yc28Ic
fxod9caoBKvnkfQGI99zdzZuI4ZtNsNNhpqQar+M1WQ9TD+BTXxFCLZvKutSmMRlJDlSoXiw3hrI
uUPW24Gd9uc6T3CuzGLPEFHA9Pa3vbnp2rTed1PtnUzcgkyGBj2gQPjRg/IY5EWb7i0PWkE3v+BU
GoK5xnfk9DY43FlYzDrAgLY6+UKQNj52FZd3iiDPlBIc+pGEc/o9Q/DCTL/S8n+Ep8lwEwVt5vnb
JPeR07kEGJUn74fwop2jAytBIM95gu5VTJCPCECtih9r7GsbZ4T1Dvfrjpmr/rJMJ5x/0PZKKf/o
vjNWemekh7ytYdKDWtB30Xxkurdrl6Hb9TNh1dJEUplRSCBuBfMZzPDGdJvd6I6kZcDNLYBP6kxb
aOMvWF/0U2oM7mWAC4r2OPy+ulO1JzIB/XJp7bB3u4iQ9nkvNBm6WG3wzMSjtxeGRUUnRstb5P2j
bQNIWUfBJQ6gUYY8K+MEPLWW+Rgj2aCg1X8mQBrW+pi+Fx3SzFSrATbjcC0ad6TXTMx2N0x3AOL9
D8OSXrTYH06zBw05EqQPDNjbrHY9trX1M7fy57HhUuoaFxGDxBz90d2mFdHlmf4YdXudNtjBDrv7
0q2ZxrSW2E2mexqX9j5MwpOW6XQqG+s18iTHfpgqyowEsnMPXZmFIRtFfPM4RowlIp24p3J2t1Gr
g6KGbxo5GiL+g94zlKUxb1OpKoAyciDvMc4FRLweskT7lk5op6gFRGjVuMM5FmMSJjuQjL043pt6
dLZ3qOVgP8aEeVY4+poGvFXMIWYaMWpyBmJoZ7JAdA0mw5LEcMRM6Zbb6U8hvIcYD2ZqxP6B6Ol5
Wy9I9GzzM/ay/hnM50e9rJj210dsZqiaok8Io7iPJmCgI6bs5cLcpPloIzve+iuNVo+08iDCrGTq
9VcjQ4zoJpm/dztGWSm6rdQeMPRV2YvvjfcEXrRHQnVfND9uUD8se5Tx9qC/pMgUu3kGrTVAl4+N
+I6eBOrEYh22vmhelwVb+bL0NVpx55vWOZ/qNGW3m2++UyDoT1vuewyjLCNwYqPcTRO+ZgPM477J
3GDM3XOWQY4fOowjWGP3VmZMiHe/9J0WbqtEH/fm9D4lcXVXcSlIwM4d0th8FvO8zXW7fiHNedRN
EOMu9NtWf9IxHATj2nPPy4LZ6UF9Rejlq/R7GcWfU9E49+QyXlZtAW7yjqL5J3k/79EQnpGQ7e12
bQ44LpKN2U07s7BMxA3DPe23hSxhzuEYsgNyYoOoAoEeC0Y+JYjwFJFSIEHoS35vTlg61il98PSJ
9Oyf5oTRq5pA1OnDsA2djNyEaXJ2s9ZsZ9cuyUlBY7v23r50Z2NXRCnc/erBc6fwQ4iUk6CU9pyZ
FkhbQ9tog7hgb9gxe9MIHQJr7QjxMQ/b8EjNGMEds0rRQKWaloFON3brKu/ve9uhez5QowI1tveE
/mJOoM0os34uvH2lZUj1Ui4uVWhcMuIDjhgAQLcZaTBOoHHbiHyOVtQPoRyXRCHzJisvL4ZDoEov
FoPrqf5aj/6n1uJMI+jabcS6x371HdUgD2BdXOzmfhKMHIaujy8uVS3HjC4gP19GnUtUIpnZ48C5
WaTPM/588pYoy2zTPHrOaUYwF1sufUNpqK+XicNJNz+Wa/KWmYD4jBimVVpOX1fnMHVpffIs680F
uHMh2vU5WeOXlcxR9igXsIRWvlLIdMDXQQHIpopapMUPGPfVSUuQ7TXauqtbMvnUwnDFwZUNILWl
MB0o0vFZ2uQ64+tbCk9HJFD6ZzNftX046I9XJkoxnDppkFKiGEcpYdSqVAD11N5oUSRcybLhqCaT
orX9fR7N1jZ2u/FDPBFT30w/YURlp9iA3xSZMepQ8xX9GKAxMZZHi+kdktUFrc/gfJ+0Jzd2hm9T
Xp+a3JeNc6e861jb6oPbUuKYoAIm5Ivi6ODC1OT8P6P2u+vNJ1dbKVg4A1c0w8HtCYfcKNAmGGb2
KE9XJGHZstOedS+Gq6BPT1boXXAYMIZcsiFIItA6/UARyEiY0ulHq+sXFJfVzOBkN+p5/1Fzmu9c
iqBVW+7FFgUG/vzdnaaHKtKmoNJ0ImejB9O7axP7EwiK7LAmgw7wO9yAy90WtSh2MfguVMfv8M+h
uw+jzhFCNPoizI/k2JpB79VfuD2QVNSfmzTtNgWwx4NwnPuwLhnRaZl9aGtD+gLEQ9a7X/zafKsh
kzd13VENgpo++2DGKkCNBSQB10DchfKb/g5J9SS3UACrCcJxAyIQErzTfnsBgY1uvPIM6rPhxiyB
nNVN9+DhokbaWj6v2o4h2YfR0bJD1UvKqze+FdhvPAu92lQUhNeAqAYmFhHmu2/Bv2UegSobIfUr
ZPncUU54sC3zflm0Zq9EDBM+X9y4wAcUhsqUrQu1UMgpS7ZM1aYTh+S4W3OJwgxH/zQX484U2ve6
yE06fNFjx6F0UFshaL6uEN+SkapJ08GXX3PksOrkUOgWWKQmF5luK2ROdZVk1pnOj+xjl9gytHwi
pXdu3lSw2nRtd8onRwlP72yXK5X8Wdq8TodkZe63ejiI1E/txwXHgDfF4pBE1iEaM7zF64c2Zciv
sC5qcc1tu20b7CgC3+LT7SS+gmau57N5tCmnnypmRr2V4qOKgla20FPVwxuRDO2J5blEnZn+LVBj
ttmcelpUsolueVS0UH4dbQlpUB9JyDd75brKd1tZQoE0EgU8fb4k18riwKiZvE9voKGp/g9qu4z9
du+Zy0fHGr75wAmGmPLJ1LF3naE9hHEDSQDP5ESX2GY4xXxMh/9u4U6KIjTlfn9C3NdD4IMsoqR0
6iqiNquWVpmQ86ZWXsrUT2+t/K3hbsUthgaeTwjS4IJSpN/SI56sdsLj8htLkTpJKB8APNj72ZHM
w1l1dpVoS/P9ct+U/kelvRkXm6DQajxcpUiF79fQCderkHApZu1gYTuZtkmq3+lJaN8ZLXrvcY6n
nS8JCbpEKPWt5wbFuiB5U/I09T1r1DKXyVeDC8c/Y94dzSLLpoPop+Ge3VJcXOqjHGGo628Wm4S9
l91DTyAWu7Cm5N/4jEYlRitUXeRfQC11xOmJ9nPVZ7KQFMrFJMUoFHp+vJ4qkpKi1kyZa8k43YND
AN+CJiQoqlQSMXzeDGym8wIVVF8lFllCXQlxf7AY6CU7eJKnemliZhjOX0U0mOcidx4ElYK9vgzj
WS0sr612jpSoel4+nq26ERzz1gwd12+pG4VdRL2bq42M6u0YqjO5krlj4SGb0+Ru5sYWGD2zHnUy
qoXiKKm1ONHaYx/1gdbKFFtHunejBtWIWqzy0Pg+uAN3WWOorHNUzxYolk96SW9d7QelTrzuEao5
wtS+a6PDVNBNvjWTv9wz1Vvv8e93xMameEv09dNskmTkJMXjoglQ5XLRAGwdNCTdXRe/4k+xLrNY
/n4OqcQBG6U4eXPl3OehOW5WjSzamgkTGDf7Hh3+65on7kG9gGyNDvY4FgX5nAEto3PDn5Pdc81o
NAj903LQM0z85hThVI2KdjxYnGgbwI/KzHEcc787dlRDjbGtuECFTnxpHGoQzkzs2wTb935GT0r1
6pnaAhXclkGSKX+03tLjqrUVnh4DjUs8My3VRjZRuJJRMHB7tIb73rPvxg7H11pcBj+nfEHU0SVc
flaDEd+7ZkcNiYIbeuclOyVtehSRq+8RKXebaVrsBferaVy4ZJqXsYUuZgoaCnaW38dZg0q50TLS
UvJ9zxRr4wntSxN5zKZSqpxVcSfCknCQgQSCoJ6dD7rfYeuai/cao0Pg6Pnb0KzTzqk5GIxJfE/a
4qmQ6UZLN0qiAWNs/T4RNalebnIP/Lm+g6rMP3OBdwqhECtXE0f0NZc2AYBsFXe3hTebuF7EijA9
vAdC6e5j4X+gcIvablwaQFAQM6ph7RmDRJiWEm51JNcEzmIi8O00k0Bk1uzU3NHTd4+6nhd31iry
64KIHYpApE1tB++vefGSIHaKXeITdVUtkXnGhW/AJmStkQu1dnsi7mrzPIfkcGZ0TLfqCT22Gf3V
DhkPvz5AfYp6sW0krx319X2ja+55tE33bFZpB7ZZrvqeoR0XOw5yzYGeC45DPnpbtFPlXTfLFp5Y
5RTZ1hgthmizdy77XidPVd5JqJOfo5C4L2AaJGUUOmwUAivQRi8dB+fUEJU1tv03iisyCw7/RDEd
/CmM7+qFMwaT0o5bAfulOzuRpZ11bpynmqvqtHDZLKBkU5RHSO5F2XRngL6x02kOOtI4tkY4nWyT
61qvZdXe4SqwsRzjuxPrnN7d56TP/6K6sgUz+2ZVGB8tAk2w774kGXPcTPifp0wA0AbPwf/xSLl1
gMgS/8hrO8RvlePNmmpabwCousJVNcyzleXvxnRJl4k6BpW00SVXTzPz77PeNDvs8ue87b77Hj1v
0e/82XpJ/Td7oTCeOFiuenv5xC0bmzgK/C1GDnlyPnuCxpcAKL1pe+bZhYeDmCyXOHmJ9Rx8Zi8g
swxiN1fF57xL96FlUnm0Bm6yXPEc3CtdV/NfcCi3lSkG9fgc5mTyNVn8MhbvBL0JrmuP1gLCGl7p
Y2VKSWgRfgp7ebJXO93Oifso65NR4pf3GwYLa7wFkoMCzSvrB0FZG7UoZ30I3dfM+ztZlkW1trWs
+id5UTS/vKPbpE/WYoMP8Rher3n/jTvDtBdY0DUgRFr6NFczHsf4rVnosfn5S0/jlAOLM8aVYJSX
1kPJFCYEgK0VRwBXyoPvzy5hC4SMYTh+XPkw6fosZ8DFAAgPXV1RMSa6rt3pnX3ncVGMHPBHDg6u
enkoMgT/+UvXQ9lGQv60cgHkDA53BK/gvmh6irerfmnC8EsPGT1Nml3VFKcZ10hdJF9rOgFeEe+r
snnIK7o52hNm3HNIn8T18w9NCCSFDM4+hM9rYDFLvFM8+z9Gr3xowpSWwph8Rbixm4fdUFvj2U2k
IyUD3mftIB2RrkfKgubDTSJttCDJcCIUZ6BmIMaDQcmvSrUNxKOdY5v3FALJWBP6ZQqBBE8MPy19
RxfinvK5TYRW/lMzx2PSsVed9vtcrxcBaSaborsOL2vrGs+Gex96zo/WesgKHPPU/56lJ4DJTXZq
Zj+9WzRgDSBB7M1K/NwdZ7txp9bUYrAi824RXEuLOH2vV9LvFo/xZIZNFABQ8RkHWEUMaF5S6Y9j
OusxXmwuAfQcGs7xQcdeSaJhc/QFozeVx6rLgFi39aESqO2u89YgqRh1T2bvb7J5mLfwiPHg2A1z
OK68U5RZX2LGHpu8X7hSSpmYnGdSq2BnKkljKwFrCAspS9UQfjWza3dJ5D0MWhooyZYirRk+KlFs
PYKCAvNwtfA870NXrC2EcUmiUzKzRVg12v75G0J/6ZmUDGs54xhHAlpCDwhvHUo5QQVwXyZVqyfn
R7L6SCH7A7ZXYKfcFpSaSZNKkZ4QsZemnCtEbmILtg1uhyXncGa081lzdXY8DboNKoct5uQCpEXm
b8fYmchVW5NkM816SUfXnTAXsiiY8pz1d0uOt/tVexYlf0mpyVueepGMCTrGuA+VKEyJ5pisQcxV
q3Nah6e53RkZYUOdiD6bpN9Bo0hkoruips3X0SPNIHtAlaHlnoXNO2KwZw4FpXg5QrU65I2jLa0D
t+3ScE76FPUHX/Fib1+vRHo09uh0c22RpL0is8XWlRBOpYX8QwapmdV9xanP+MifzwxVvOOMSS3M
1y+WjdqfVvqrMxoJeTSDQQmOIhN5bjTpKivclMPwpnfI9qxRNgsZ/rqDPpwpBQ7nyLOwYeK9DDrX
4G4kF9HKCQs+4FBSGz6rhRN7OxFqKZw3+Rd2YKnhlEwLlYDUJMFSo4xlpMk+qa1PcC1rYzfn80SK
UdUGdatznR5G8mOTdDgz96LWmLjRrsMvK//PPIh3D5Re7z//r1jvvyPWAw0El+g/i/W2VV61X39U
v4v1ru/5W6xn6CaYI0v4vmO54IUEOr5fBCQ4R66ue+SCg434FwKSgSKP/g/vJF9EmLp1E+u5//B9
gsCEi8LP8gzd/5/kl/Az0OJhDolIXvrxf/8PkkCiLD1afJ6gRU2hDtbS71o9vYhrPdRW7S5v44Ih
EhLuSeJMCZr4e+36mKKKpovElk5qXb3q/3tuDmkZtMtCnUh+yu3z1KZaVBKeSoWY0vzkP/XZgDWO
9O4PNFn6fSmdYJmKPO+k/w1iYrJVDybyGqsW9SLnydcXtWWKyU49rF6lQghuL/3t426vuT2t1kjt
5rY4TF/GIabF9utr/vhWDCmUAW5Pq7U/XnP9ZZ3mUYDzyT27vaYE/6ino7/T8p6gJCZkXYjOpFy5
0cDBykj1zOTtRz2qFp7b/ct2RlsFKjNvQkuFEtKJTurd6qF8xLtgvKj12wvVplrcXnl9ufza377g
3z39x2MIwcW+y1xET9Fm4M5yun2SWrN87wL6mRmPLArNSGyA98lVtUh/ralNQh94miCTv58eLB3P
sd95111524t/7FS1War9jyxmlbnfCNTc2l23rY2VYJEHHZqjeINEhzZ5HHGRVQchFiqYjkZNJVW+
UD2m1q7vU4e0SXVlb/TGgzpOF/WYerowjLvGirOD2mIuIZi69Yw41XfeXmdO9pM7AO9XT9wOfrV5
/VD5A4EpzIZGzk7LzSMxib9Qq2qRTMZ4GvKvpbya44aXF3Z5Tc/kojTxX6lN2xMU1zWoIYq/7lV5
jCfKACrb426toiY6UfovAyJWZcaIHGTJBVOvgfEqZQXc98nRE8ufTHIdwxs6Lv2gCoIKN36tCt62
rbaydkCnvqgKnlqQ30RVVRb4VGmPCvTfmxQ4P69LLXbX2mREu8Mv7eO1pgYnnlNKJPF48Fvv6npV
NbVIeVB/W7US8kmZuXXL3AS/GTQLZeYQ0i5AOBzRNMUToakO+BP9ov5gbrp8hVoVzsCILC+KCS1g
mG5LoHDFo+bBHUuhpqT24uu728/3mLwEZoOF5lZPUvVNtakWqvyp1hgOX5g0QXSR1SUq7dRszZWC
xUYVgYuCWNt16T6o/0IqfVBqTX2bPmhwhGxqXXLQtvgJ45IVdEJcAmOdJ++fBdAokbVQh7ZdUGfI
VnOYWGdpjgZeUmubJe2o/1x/l3JlxClHaGUSbqx+lNonttZuh5DyoXpI7bDbvgKqWlNFvXLCs7x4
rRl376+biii+pIil2lA2b3WT8UZI9KQ85JgTvPpzE+0nez2l0NEO69UewXNqzTbgAxNWdY0H0H6F
AvhzTf9Xk5xaaMDdzoDXLG6JAJaC3LYxjOVeLso1hRkCle5aLVfeGLWqSptqTXRFwsEUAW1leGbI
CmbWRzP/GDniVoX+qEX3SXydLAVGb7rEKC9yodZum2Jl2sTE5Kd6aBiiL4LC+C5WripPErEFCtw9
vpDLrTwbo9w5oAc8ztg5ajvnev/rjxWKxHvbnulVbkygbGhx/vkXXv9MNaR25Ti47g3zpBf3twKu
+ivVplqrr4xq7MSiDQ8JSvatbo/JVv3l6s/1lPPot/iDCuSe603mURVwB1B1NGxTtMC341UdHUSy
QOGEArixOoUUl+e4Omx9aLJFbBk0j/75kG0XD03MmQeulSuwtLXcFhGlS0KEmeyrvVIJHL4NPmgF
6lchDNf4BclJTm8ZDI5ho3RfRxTsakCgTMRqoYui5rBpxj3SF4TPo+UHtdnXgSePeXcOmcp4oENS
aHVbip7zWT0Wlsu7VwHUNwcnvVMLN8/o81W6gTimsANrdfDYyNmfyjhQa56IOEjLrJ1PoFyNiea4
Vwp3Sz0IK11RzNxhpKsOkkN3Hmd0c7Iovot0g/s3wEg44PIAv27bTU+BHMgLggcjcOuW8ZTa/a3c
kWqxLoIHG2lLMlXxXjWDbh2sXpnFKsoffZVwx6Mgrw5utXbb7Jmw7yqdIGeBcsNbVuOsFkQifHZG
hBCrbJno8tKpFsqVentMbVYKtq1W1WvU07dN9ZiVRvHBXNw7tWVzh6ZyIz/6uqoe/e1zrquCIqvb
c91zl1Hbt11zb8p5vJrBm+jET3r3oTLdEWSSh8jJQDk9akRiVY5P+wf9fGDWHGe5HEpSO2FgZJSo
gG354HVVPc9F5ZFE+BQ5I4kipXRmTtIc3ipruVpVD6pFLZ9WaxqjZm4a0gh4e4/aHD9Yg5NcP0Q9
pR5VH7TAVeJNqCSJt3NrhiZyO5EfcvskSDjgzBKnZFopTzz1dKXGM2o1VqNP+R5SYXGrykWmTKe3
bfXC2+b16UKNm9Ur1ZtydcbcPlO9/rZ5ffqPb0tv73EQmR/6AWbHrx/026+8vvD6GV7ThgD+hUmH
mpt+NcubngoUUNuhaSNbD+mNqMfUYpgYJ9w2V8EtU71Yrd3eqzaHtYnPuUMGHq+yMXjn11XdcVeK
KvKjfgsxuD56+5zbVxGeom8jWEVb9az6PvXuf/fi3z7x9vQfP1G9+bfPl79PPTYnXClEclTmO2XO
VYtbJeePTRDM/paKi8MsX7aqZSf4ZmhWa7ZTtLvQWX6orX9rfP7DB61e+B8fqyQsIhkyfaNeB6OU
Co1avb3v+i3/9vlBhlA1boPcR/1ieZe9/Xa1BrkNuI1avb1G/WmtJeMi/ni52nQMLCUjxb16gklA
trX6D948jJPWs8s9YyowzbrPdV2ihMshgF8hu0SfXeIIzY7ymzpywuGpIZ/avi2uD7alEco6tcmN
SY4Lb89b8p3Xj1QforbV09cH1bYu2TUGpKwJ6uAmFuSf1ZOuMZFt/XOfLyioNYcc+JZqkWjTaEdK
AJj+RvZQbQtwqPII27O9Ts9keQceJKfjaOPLGYxWv5rhbTmWHNRYUkUymHHM3y9aKZA1yIkKB98+
+ysIO7UWN4VzXbPJ/Tkw1ce/wt1H1eaudbMUfeDWt8wW3XSUgG64A8AFBkCFxMzSvn2156saZyRv
4upBV+s04IudvUHJ8dGULftcj2Z9KzNB9LlfDuMgnLMioA92VZ+SHk2UNAynctai1gp00ujljEMr
owl7uVDRhF1rGbuocr6pKtoop0S3hXrMZYQQWIaFIUN0CT6GZtpVHX0es6PFkGuQlIwmfVtbIaCI
yNuxMrmrBdr88VRVn69xCeo/cTO1qjW1UE/kNQX9fiSfU9U6rwuT0MFuFSDYY2oOynWcqja9qvZe
V9WjOAUfgFD4+2Uiv9CnmM9cI+Hvjdrl+OeLDXm1Vm9Tz6g1h+BWi50BeJuEjF+L4tfaH48ljQHw
zZ+d4Baj4KZ2yf5Fwv1HvoLanOW/yp99quJyBqL2r1q7LdCI/73P1WNqE+En45Hb9nVtHT7E6zLs
M3Xs3D5BHTDqfbJg3ru2sV/lLVe5thkbElL3a1NTt8j4ChySd98Gt6uUwbGqXhonCJNCffG3v70o
J+MnSfpdPDJV9bEHdUcYvXSVpHTAp3MEbeS/2DuPJdeRbMv+Sv8AyiAcakqtQ4sbE1hckdDa4RBf
3wuIrLpZVW35uuc9oVETBAmH+zl7r21UrHqdmHztCgRJD3SY5k3VEbHABS7L2fPmIc0fWk4Ks4t7
uegQ6jKJEN5G6V31NYDXi/7m9xiWGzqplDjFoPt74ylDxt9bZX9aaubGXDj/fbNbJCu/by/Xlucs
z15uVgFyi/9frP2/KdbaxAL8bbH2M4v/AIod/1ve9Ner/lmuNcQ/cEQYru07C7He/V2uNcU/BDR6
3+XgFeg3qJT+M26aGq/hmdRldf5eM5b+d7nW/IdtWR7lGN3zLNfz/5+A9Sbf59+qtWwWdmuH4q+l
W8IUczX3L85qCXa9qrtuuBUkeWyNEnAUqZ8XpVfDPqwi9ULuRHHsROxt6pjkcw1HHOY+8HUAdZ9U
UOaA3rMfYV5eFC02+sDFLXaiDfqcxDaLu1z3tVMgxo9Y86o9RjF1xHNzaP3qpQeEd1ck43AHjs/Z
/eWHuP+qN/+vosvvYZjIlrrzbAn/axl63t86B6frCl14pkOZ/K9fTBRjlfpRp24hgop972Pyk+LH
JBob71BYXErXjTawb5N90SB+7rrWuzT9YNyqSPwisbM6+4O6K51quJoGqGGr0yR9Y+VcG1iPOoSj
ezcmidoXuJGMAW1y4wXZNfCCn9BaIa4N4Nzdzngm2gLwuNmqbQA15Rx7iFkdvfhDllF/bhzApKOA
jVuAxguxu5ytrk/OqWy79eASP0/ybLhFqwyeP+rvA03zNi0Qjxekk2iqXRGdocYUGrXb0dOeADJY
h0LAfQ5DvH1/v08d/qv/tU8dl4gF8E/u3EX4j30au5HnwOe/hdMod1S3yRZWWChC6YbPKtTXdjWN
J438m7MVazEQ/ORDlj1seSBZsV+b51ZW1H/wGCjVWQdZyg5TD6GxdQIGsrGfaNWmj0YIiVU55ouP
5n3VBPZ7SDwx2kbgrIqC0pmZwpb0gKlY9YiUi1jvn3EYsQJ2aB+jMqA7j9Nyn0WIACjJlTcxGNG+
xjm44aAz0PTAtGXKif1HyWRTGyycRrM3ni2XfelP917k5K9jiLHSzQnopuV5hVJ6Nyp47FWczjVl
yVzIfkyhaB6SSOavprzVdlfDj86e/nK6n5ugaq7AjWMSr//+9zD+++AlbEJ3+Zc7HMPWHLDx1/+4
ix0LP3XW3gr7expO5dkjC5ldh/m0gQqO59GMzwoPxXVQIt6nDfDMoNjWZnSWNV5es7BvnRSIk2Sx
tSKNZuiGGaz++vfbSYPr3/42ruG6nGcJvmGM4WL+W/1ljLH1IRRVGxY33dTaU5La18LJbeDCWCK7
0fH/h4+DLvHfn0ecB1xQj1mRO3fI/vp5aI/HqW6i8rZpNSO604xftSTYW9NMe2s0hriNkvRs4mH9
p5oDaqWDcnD8rjz7OljcTuiP7qM1+uGrtPT8qPcWw5n7PcFSTY6H9kqkJ2JOtJD7MqDZ3RKjdy0n
Mhwrc05n1wPn+j/sv3mD/zqWsfdMUk1MYQmImpxN/v0Lua4VR2GRxzdbWB+IgKKzG/HnHzyjYbgK
63XopKAgXFttW6zAF4uR6NxMHeg2p36EVR0y/4i20uBFLA7R7VfG/XKRCv8X6nr3aMUcgqMxpZte
n8LzMBVy3UYNha2Gkd3g2wEf6Hd9B4UiqPtT7TWkwefKoB6LREyPa7FroePfdJfk6GBK3Dc/L6M1
ogsI7NgLks5FlZJ53SaX69CfWoaAqt2FFVUpfBoD8vZsbUgq5jjRB1Z/lbXW2u4P2erRTWtQ/gcG
aAxoXMbF8wLY+GM6YcvP2nNQUv2ohCxuf7/f7f/+I3nufHpEMAb/xBXz8feXP67udOgc7ABvNSm9
wUDaO7o0Su7NO9lyDLyKDnvfQN42o/FnanjJLys3NmZS9vChXYMChnDuIi3Rj2mvqb003eAR3sGw
iufnqnY9WNr4s+vSm0itI0q/5CMpvXGVg5O4S6NxvCcIHS+unTESwRD4FEYAVLl6FLVnb1B14SdU
k4toaLxPKlSbUzp1G5qy2pHUo6fenMkZZo2ceCIdeqr14qDZer0rWCYeYIOBDiv6wzAhMRJOkd1w
4a9U0HxT6VDdoUFrXoX70FA+e/NaW151Y/v3O5jWwH/9tS209Jbr0DA2BGcVJjp/3cVI1WK9wcx7
lXkQr2sjM85IcYyz3qJeAyIPb39yvMPywHIxeEGgrbX5OY2mjfXu92uMAK39BF7t911/eYrtJqSs
LW/++91US5SYcsdq8/W+y8MBgA8NvxUf8fVMQtO0dRF7lHMd38IaxFZqfUO0jZlRJ5836Pezvz5y
2UA4L8HOF+L16z7cqGzB7w8f/ZQfI3A7/dhGqIn/T9/p97P/fF/jJx3skYXNvA3/2sTfH7888LVN
y9WvD+2q/A72i9GQi2FLTz8Tdv/ntwtE42lfe355ZLkYl92/XBUcsml9izjH79FKQp1tw4tmBecY
UcHBRhrVdldlMPQpf7C2uBKDncQduu6Zx74qe/oD2V26G+XLqPV/qBKLTpdal0RMf7DSx5U2xs8y
xSg80OiP0uF7lUM0SDoFFgTR3noYUMvq1UvQubekNdOZJh3uIQu+mTHT1dKerkWnb+PGCPeAUM6c
8Csq7hlwhELbWiaxwxHOzFUlCT4Ia6YJaWDeTBPwxzg89Bqn87CZnbAm+EqnQ1MZx+tJBhqJNkid
PQHbIGgouujDU18wjHaK94iJHFvryS9mZ9MaB5O1zWMK1C4FRNN5Qz5zc+KfpCrcVOom19jSjvxs
cpc6zb2hzDssvDRKkx6avSyqde7IcePOTRAOg00BLnBP3tljZHWckBy14/D9ENmHlzezshfLZYxR
1CaiZV+LqFonAqxpyTIckXHCmxEpoDXISdPqUqa1s23jyAd/b7xPw6SBhz+l5EuEOPXOmtTzVVaO
dFP97tBge2qLxrzYNek7uBXf00BfRa1CZpsNPxO7ejKpp2xKx3xMwubq19KDtJI/TqFgB7fVvqax
smfVDOH9GbBMsAlhUdAz2Bad+uFiFG4Iot5LIwPrgWHkzhIfqQRYXlYWDIoK7yJxRB7GTUoLxR4N
t3EuAUWYBs46Utyb6qDVzrmJHOfEGfucdsTOdFEW7xKvQf1Knopy+fWS4QdJQI+5W2hX02OULBHT
ViT9hYamH0e3bjfawB+s8PBRBPKSd2UH0Nc+DlFYrQT6jyaUByOxOb1H9aW2xz19heDYYXNiVC/Y
0xA80IAnJk63KNxMXcLsJmcoTt0Xo8YqOgHqWeHkzbMBLaXZdmD7Spedrw+4R0w6PxodT/gE68kc
/nD79JQNr8JOfjplt0NQplBYJo9FWDYXz3ZPAITQefe1t6tpwCSm+m650QWddLbW4kfo3/VKpcal
qNMnhQw6AeUeiwJHWT+aBJDTJzXOMrNfBxRxd30lAEl0YCNadd/UTrORrPQmvXyKLIDzXek427Cp
bpptdltYUGoVtyiM3dDfKdw3Jz8wtiopni1V7XUU5BvCjIms0kW5kXGGkW6gmywFQ2syZT8noWg8
VRKGnFxPEF3XVUGgX22oW5eTiSN6/RKidasaLdvro3OzTb3ZOS7iVS8itiH1wlMPTqJI3O/0bO4Y
sDKk7enr2GHyglA1HgrTOo3BWGztVD8BJrLXws04SJ3wAaYBuHWgVVHwSUoRhT8mG0SWeDuLzjdu
ESycTjje1LObZHdWD4GGAREffRGQN0PDBXA/2v4huZGXZK5znIyrxG6fa1AaO2MyLpqLnnRwOZSH
ojpMzC9Xjl++MNnaJYn/0jthggipvBh6mx+lWX/jP4SfCW/twUpzjFo5tIy6x5Qz1fY3jcQRSEEg
mqoqNXeijDHkAUshfOLiOWWzhdJkrPAOP5nMUFectovDbMldm1oN7sT3fvUtaWlsIVkRsXtmOfTd
JgiznPd0TItjKzztVYvReYxO+KZcsWcphv95kv5aTHs7Tq4DcJG1Cl1CQgdiSvAEbvRxFGe7YJzM
WBVNiUgeMrw4yhzb+5Yac9KIYwfBhB/AavaOUyEpAP9D3o3v7ybVrgZJ1Fon049UqX7Fjmwdhzwp
+Rbhtxwwg6LqFjOIJG02fidvo31f1qQFDEELFqNy2m0/DQahNQ9yAm5ojSwaZe6fm7ECnY4kYdSz
EQqQbu0Fqmm3rrWzuiOGyjzn1Rppu/0UQzIJGQ8BL6HmFrTxVqCpnmA3MAOVAh8ewQRBFhR7w/4A
33Axu1kVVljPtuld3IBfeJLRkUBabz0Gfrpp4+nJrF2yuCRacLM0hp2yPjnA1D7r4peUgXM9Nq1J
Dw84PrPqKUVdW/XC2BAlss+Buwy+XmzGpkNmn3CzcavXOtUfV1U5EaqOOGO2kRR+YuArdN6berhF
DJ1VPu077GQ71wVAUgrCxXKbnI4ow+0AD2XJIxuQ+64CbRgpoXjFVo8JmLEMZtCW9WRoWUQBp2QE
MLVoM5byudMsbTY915tcq92dL/2zDCpg10V97ybDU6KmA12eK0lpv7oi/WV08BwNNRzsaSJn1Rje
dRw5pB2h5ooFbtq4wgSQDN21xvW6EX0HzqHDBGwXb06DxZRCOqM1CdROw6opsutjlF9aOgEMMIhV
xQ98ygcamcY7Kiq1JdyxP6vQ126wLmgUzM9YLpabKfqWO92JhnMARGG7vGx+vcGO+eEBqAOCN2mP
EvH2AYWIuw/TMHmOpf7H8h5tP15x+HVvNefTnchhFvRAADBbZcV6mt+j8B4I6ZbfnSSNN6U9R5PK
sr1knYUn12+0b4qG2vJeLgEI9PN9j9C9oQRlk+X7LsfkmkSFDkMq+8Sc0Pw0c+NMPVm+awKjvmdq
5YWyS3/VCM7Y+HqXf2hOuFueyq7PVl0aUh6J1MjqrceiPE3NQ4PKYfX1bgr/R5v9MF36RpCjdDLV
PHnyIhhRBqWWl6Dy3+35cyGeXFXgRu9jp7fbQQ8JJ+6kfQ1TThmV8MePKczIIHbqn4OLJH/s6u6J
Kc95YNW8HQPlH5QyjAe9IxlieZou3ixRie8jLbq1FRfN3RgOxsluZb3r9SZ+dU3vdXmmDYgwySPz
rQu9YRu7gyDHvg1vUHs0vPmGr7SPAupNCRf4pxfGzUp3rOTJb3CzmeNoHlzpaA+iNo3V8l0E8kq6
P+13kEWwgSYvuuvc0j85yDl3Cl8FK3jvedlBRlbfc7qqSYnE6MBx0J/rtG5uttsnm1InM6IkvmV5
auXEMN/K0n6sUnIenVKoQ9HF9WMGHOZrd/vMdr3ICz41OyYfxtDEzbec9KxpmbatvdJ+JWDoaXm3
sAsfoTBQNqh1b9tUdnnO+d/dGitHdu104lNm/p87kqYf9J5CPZK93uJgi6qD0UuS2Eqlvj64V/m6
6jx/1YW8h93iAeqMsbq0ei3waA5kC+h5+aMXb9qUmZ8qiPRNrRr9guxY3kyqg19PKLRzY4nsexLL
bqNpTXBRmhbdRrZxHYxW8QNOU9b0xvfcgRMmRF9eR9FbV1Ua0Wb5iBwIGH84IlOSTebJ6Ro4bnvt
Oyff1Mnofids72tTmo7qqnT9qyeb+ApKqt3kJWYWl/AY4rYOy7OY8tmEb0fVrRw067I8QfcT73PU
HpftcQIaK8UY67c0E/Lit8T39TgJPxV+8K8NivAMlgjxbmNlJBe9dv1NIW3vw+XHWp5BHaJZk4VY
3zF42udoNJOtLEf50Q7t17e2fSC7LDqNO3KA+7P03WobMeJ9A9/29bVxcMdrdlB0H3p2fs7noWle
3H9z4pKnsu8nmM8kugbtfRpa3gmOm7kdRRZ9K2huLd8lQL+9MkvnECfk08Btmk4qLlB22THUwwH2
9fw+UrONVe066YM9NjTXOOfuHEdL3lUI+Gb+jYh2GQjnaIaH1tTC04h0b0eQmPnG9OC0PCMNZbeK
OSQeproSRxPu6C6BUtOZbvla4mMmfHT4jL3Ux8Y4xmegQeYj1EzgBunwycGjUw9wgjsvYravR5Q0
3PkFupldqEvaL5lpBQfdYWETRJBDjPa8vNC0E7hT1DVOnM+zraVH7c7xipflwaokHS0eK+dGRBdI
OKyCX++K7vqx7/XuOWla52jXmdgC6hw/nZ7JjRN+SlwWO1CE5dHP9PrFpMC3bL7uyB7vZG5dizAY
7owstkmWYzOVGj6k7aZPXWtZ5PcRKLTcX5D6CFm1/1aNZHRN2HIP/WCbr5MrDssmAqiCDBeOxiWR
sXVvhxiMllcSAwN+EZzBQ0zI0VmNjNVfDwQ+oU5d9O4NRAQWWjPtdd9J34kN2yxviT173Hgw1s6a
3gQPcgQk5Tss0jSv9e+rwpCruq2NezRD1mWSvbZevvtQRUfKPNNrWdisz4wBZs3gT98qnal9N073
tDkI3haQN4eqMSE/i/ypw7/6tVW4XPGulf2djtXv6mn0BZYH2mi6paFbvKjJqY7ST1njDl36iYNy
2dpugplSE2F/jLISyZwZUCM2y8evvUOa45oWfMtYHrg3O4L4srxrY3QvPYXRJxQVGYLtjLb6/ANm
2tnkRP/hhTX54FbBX2YonReviVme8rhmaEQ7zH+xLuyDu+Vvh8VJfJjJnjT0H4Pi1B0aKYY9YTYQ
CI13GXjuqqwykAkd/I0mcT5wueCMtOz6WkYEjBuFBYRTlO61Sh1757nQEWulOKt2jz5u6WPiQnXo
YdJicjX2vT6D9/0uWzPz8+4SOT2OshHXEkKq7pHTW7CC5RTzHfmiBqERi4HV0/0GZis2+AHHDe2X
D9eraM8YMWzJ3itfSs8/xgkYkDyordOgPHiArAHx9aNst1hVh6LDNxXTeJtM9aRl4oMyxiFLPPu1
MyPwg6ZSh86RJvklHKOtXcESwL98mmRaE13mVl8XIcY5FHl+Ov9ohP8scQPL1WHpjYNBaOZwZ2+O
c/l9/38+b3nycmHNKr6vm52ISDeczsvLljdY7p9UQ2d9ufr7ToZxf126tiCGazY3tJj1T6lCDSMw
gyqtpVzgteOV9yrh8WjZVqXFa+FCR41jVkARgpx96cnXOHqHmuIzIc6J8XVQMYGQQcU0X6Sdzly3
Usz5C3AHBsA4DEoxO1fXNrY3wYhjF+0y59OV+njUfGOWP2REiKAk2aou6zgJDMnWU3euAL2zPEHN
zt4UYsgpny+Wa+lZpzh1sIY5SaRf2y2aXqn/KjWNL7S4DpaLETzFZPvRim6MuQNzCe4hH7dxrd7j
NizPLjgvAqPB4UM5EnZ9l7vWxQ1B8y+7h6OsBZsL8axMUb4hjTFXSa1eli9HdbQ6AdzJ9WouOZbT
SYrv6I/Ls8ZKZVe48YuhEFO0rXzWk2hYt7NmDsEz+8rQ9WmdSOMSG6W2W+5bHi1apuiOhRm/G9NN
MVCkd+FGFYW7YaKAyMZaLxsW4QrelDOAsMyIZV5NiRbyoyGGbp5bMIqoeLX7KA/UtjTVTUCayjuW
lq5voWNCe+l5WCqrEcl2GXLihQCt1gFI4VOQIhajeoX3bP5/fL27jYj6tNzOQYOsk4EAmkjIoxEk
h5aW4WEyumJLJgBfFhM7i+Wu2zg2JYckzsAMTK62dlTSrpVsHjpRdHuI+ckZafywN1v34mgj/tw4
dWHaNxkNkcrXSPPqX2MRkxxde4cy9P0Ti0UhEWRGOkIn+HHNqVEDRUgVE+3hEcmbzB29anbKGYk5
bo3IcsCsBD/6tv1Jlmm+9rompb1m3UDyV/umdO6yCRyKOfSvi/9gyd9ZooeWa82iUGm0vtjJCFIk
yXjToWis1yn2nWuQQWro3HutrKPzZGbMD5PKI47Stq9tr9Q6a32xa2qNdTp8zG3ixhhKYWjuA7c5
tJ1DEitBN2tTpePeNrALWcroblo8JUfMhK/S7qazTKzsTPpi9TiNNTK+MXSutlNau8TSyEnrIntN
E9LdBWVgnVRnWKdgkCsSBZhbDAFLY04Nax/vyB41QXHndfauqCkQw14r9aomN3F8DkUf3KclkW5W
loHmwET+qGHCXfE5iDU7arZplMQnY6TDkdj1tMp6wzhUMzonEv4VIom7W1TJX7ieri6zfWul50Xy
vVxgv7/3W4TXY2leFgfHEh71+yLViNLuS7zNuqv9CNP4RfcxvTABC05a2b06EXK7dKDZQEFkUWAv
Sn1XfdheauzGwbyPZgmbSxhOBUruEFksdLY1M3+Oa4X5NQLTo0yj2aPEueSzGfj3RemgEZgwvayw
h30PotxfFeWI89XxTsv2L7r1QWVwA9EYfeFPFgYKJSfMme6rX6rh2M4qOCmTu7jI7F1m4t9Z7lqc
PMs1hcuZroL9ujglsoFUPKJWOQwXN485WtpWd4f3MKUnTrXmPjdinSMxrDZZF2DMRYYL5Xz5n7tr
a1aLaf6oTjMoRoaTfuy9dDzb+XBJAQaudDNgcjQrpYBgdV8Xy00dDQtphPMjOuVzhwDy429XUo5k
cROgIuMUEgVIuLhALpdtc3D3K0OPrDVhbrdS6c8L1CYK2ITlwgPC9HUt+Nc13sxaFTW9/DQhGFbO
XtnlmpiV+79vLtf0yoVX65Dn8S9mizULI1OYTKEwE7h76LeWi7xmHMNU9OfN5T4vhYCOD0ysFxV+
YKHlj0BFoNnEOsZw8NKFzkQLFH2hN790UexH1lSu7bwewJq4MFehiLlGVZ0N0q0rWEBhvqHrRmnU
Y2w3cSZXKForE9x9+SrURKFG6A+BhFSTByC3egO+gBwZL8K5B6tJuAP4LWmUckZcLhxm68B74/xr
l3SzT9tYSJqzk2b5JmnDMRSwXNe1Q2GRcjXE6ac+Oxls0n3q0egPXzFr85wCKyOFD2qGNEKCe8pr
HcJJK9uGUT+cbKJ4oU2XAd2AngTn2Z2cJHl4TCFYfTlFcpdDzSz0/M/bPuGUYdBlR5Mk041OVW0t
cgsTuo9EtSm2mRVwLp7xQ7IzoR5mbljsoqB7Xhwfv10Jy7X/uC90+CP6sqbjyv+ik3AtK9QG12TK
ky2+NphfZVpc6BX6wFVBu2gRUPEJBerezXVJd5fFmFmK57RI650+JN7d4Ji7jmXuJz0YcMc+caN+
Kid+DYAffa1danrS1w6xIiXgkPut8OC4U3qxUPGcgrrdxZD2PvzcvMa0WJ9zuxnOnrLAITxFtj88
Fu1E8Dwag9LS1CmBD7OxInpLgpY4UHGj3Y9xON71dQU5XII3DzyHlAVkUPW2NXvaNJkCWIeMAMJM
uc+Jb77P+5T43tLM5SbKQ0rKybxcce0bipf+waTCuwWDquNK7/sH3MEso+Bf4scfd+akFcQKFlSJ
Hes+8ECmmj6tmyYGCEDx5R1aONSFeh6tk8FcQ1pMLwY6McDPVrlzzCy9uFU40Z2BFKfy0H/OVPKz
0YPqutyiFs8UsGRQybADrlvfFm9DIbAgusZHJzRnawkD9YWZx29gg7fL/W6l6CJALj46Vtq8Nnmz
L8vEfvT78lsDbmbjpxY1pVo6B3NEAGNO9nMFbuZN0Oc/VoDsoHwV7VtpTPaGLHuaQvOjHm7ZmkRw
mHSAuNo8JGsjMyLtqJfMcV2op2/wPU9M5/3vtTD4PVBeg2dO97ouI0o5uzjviWO4pU7S3i0XVlvF
iCcG6O817F8U4Man1BrEA7n9DACzY2HAxKMlc/O+o93O2uO1lpr3SmZ3fCgIAaCR0m21MjLvw/na
GE8Q+eKhPDRizn3FtXdqUzE+RFmjrU0bZuY4jcCSRyXZ1S28yywZVyrRkblVU3ByJ0agrBubox7Z
5qEtsl950+moTqvq1VcpvY24pdgmJm1Dckm49Tyhdswb5ErnXPldhU9+qg5hZemvgxefiE2L1okT
1s+uOWTHYlDNGgUX9WT9RkqTzUYAjUkM8iBI4JiQ/Q3yGmWo3B1wDivCOzgV+rJ9aGqgboNRBr+s
VOYze8BlBtl2x76pq9eGBgeu3uxOTAmiL+B8jl+ANzTN5ziy5LMTMzQAZoxHmRyboWvvCr6F4xJC
Ky1ZXJYjPXY86xwD4xxpdY28hl+NU13xmBVZd0W+Dt2cW4aLaE/Tazo3LiBVKwS3E0zR3UEbMvHm
DtmeVO/8e+9TZwtUEt5UNnyrh2q80Bal9o29/uh6tvlgzxdgYS92Qh091wVBCKz61mbNn8xPMnmP
9mndIa2AYdP0mzhwxgfLnqqjiui2BVa6CUrEIsVIQ9sMmHsGqrDeTYqVqwiZvFsZ0XcPELYG/pe+
dvcN3ZWzIeAVwb4fls++T9kCMOhHOJcSKFVWFxpE3drNCa2oUlun9TGOP7zM2XpTNH3zfYUiKiMd
PfSsblPpZbvTxCifZE5KDnir+McQxhuvcp1fWlKTmKcp+OpMz7xTWUkg+RS4EECGu9yL8hNglYVB
zLpoeDP80HqpbT2mgcjs3SRS6sUO6j9vLo/S4aRJajNVLNugfnIGBudhFO/Caqd9DQ97BwRIvNfN
8K4aA8Wd2f/R2vp0U/jeQuWTUI8Y4OwlPhNcQQXYJh/gjqplviZAmF5pPFI3obyrOz/8nPY9Eo/o
WQQ0AuiSjIcQf9bjZJBq3iRlvRLW1D8Xe9sOxR+6VN9LmslvRTGqDeKd/C4LZ3yJX2irvInp45D7
8N7HzQ5tYvIi4uGbnmKm4/jwPs3We6g9s/7VOyWtmQCW0FSSiRqTFtKm7squbIblMqNEaqfBKh1D
vKOu4zwHUx9uE2YEe80lcDt0NfI3BtXf4cj8RiLfdBRTK69icjcGlKbXipE9T8SLcpz+KeeYLywh
72LigwH5eMaRPxEIHdsrt42e5hCAO3kahWOfKyWfyjp7NmpLbhNr+sjMMiKRwGRdA6PosdVaY9PA
CCE1t1JvvOY9bQTxRTUHRkOreF2Dl1mPkvrW6Fcs0ZC7v03lAE6+XUMVct4tOvx5cRxq8misut1n
YaTvahF0FEyjg0Up6UCZKV7bTi8OhSr0+fxabjWZ2tvIpC5jBVl7R1eYBaMih0IANtiWuK2fmlH4
8HsL55SlYNqFDewK/kMIbJdeJuHk1yTVyb4OgWJPmfY9MjR6dMnA2jUctc3IiPyjHX4KmEPAQS14
2poo10WjjFubdK+DZgYrr8ztS9K1H01jNE9ZWAFbmuubjtfYn943qHbhvoWA/9wbZnb2ZW4Ay9UK
3Mxtxsy3sF6myf1MKmOjReStOY5D+gZhdkdwbMWaKPpk304U5ryylkdlW4DmG5/VmfSyPW0RTmJ6
OF6QylBXiEt3T/ervIrOJ95IaNcEkfaWfnH1WDVWswP9Zq7//AWlmW3gIz07eTtsPD8lIixOdqiR
QQP2UXb0ynmv6NZTncbWUScs9VwF9HENg9gUZQ+P0TRoN0OC+ptv2Q7pTZxT2mtbSCQgU0EgbAD/
zo2tn+lU/mxsQ+xyfv1t2GJEzlr3s0cSO61SpmJrKEL1TUoaGXU9vbQDwgvDi8U3X70UUTJenN4b
EVS22tXSRX4ex3aWEuln2Ef/vGjKvat1v+hk3PdJgLBQI4FZxdNw1srxkkVG8hJro4ssCpx2VCT+
HbBc/46jckT8bcC0Q7P1a7Dx7SWRmA60qZInIiSapvVODeSHU6hrT60V8i9sWyqkjjndyiK9Fjbo
hJYEvPUUyGiHN2XamVENo3ZeTLd5J89BZh77vvWfMkNDABPH9x2IM7D1ZDoxRLmld8t6llXV/A3R
P2kAvphg4TxK+pccZuWV4oV3a6Wbs65Q9msTRfvcH6fVEBjVkaZxtZlqKP9xwWulXfsn3u4l1fu3
mOXhqzkQQxb0cK6Cuvo2dx4/46guwPn3znZsR2ZoOQ0Evk12FRU0Ukl94aT1o9zbVfGDCu+dzGLz
gYgab5dSHttULcxkXFjhyu5BMkqnPRWibl8dnVp6mEdrIJDGDSYjWSVxPTyko/1dJxRxXsL3D0js
87Ngak/YxMxdLtu9VBR4Uyt4CcEwctLOoh/BPKPUhoODAHZbxmQqeQ+WVburRin13ePEAkAv2lIv
ypAHGYSSqbl/H2gb3Zy6Fy1ItuC8Yk51oLLtqSS/gfFvFxVpcrFb60m4dFmcWJvuTI1Itx4R9iH0
h2CX0fughd9+5j1NoK7J/6BGQ1fNcHPI2cyWTCd+rL0q3mQiKQ+2h+27sBiwJ8fOzmIO84E95h41
PSsPrWcQrNFjLAay2U+r2Bysg4jEpoKi8WYXOiUW6vWFTDnnO9L/rnOy0HEWPlVucte4rb4RyvHv
YtOS+8qN1Hks4xCyY+jsjZJ+qtnRy3LUt7ysQ5q3eXYeXGPf+pJzWBz+b/bObLlxJMu2v1LW76gL
wB1TW3c9cB4lagxJLzBFKBLzPDiAr78LjMzqCHV1Zt/3a5bGlEIkCIIA3P2cvdd+sQJHscM+qm9t
hVOpOUcxPA0dx8miEn1+MUFNE9mS0H8yWArxsdkp8RS0U4u+Ibgr48RYs+vpmgKWcQ8ITL/nAq6x
PLV0RqVk4Sfr01UqDmysXhP5mZCi10Nh9kLyrEu93zJ+IIsiSvkoqrY+lhGjfFGP+wAB/pYZhz8H
QBOTkadg+fnLsXaH+sha+Uaz0WT5rXoa6vRcJZ3YMzfJV7k0KfPFoTgyzWJ0a17DFpzf0FnVUU+0
cxqayY2bpC0jnAzPVL4IR0j18JSk6VZmbXM0iCow9Ey7+MFkQLblUgaFan+pE3qUeffcBpsojbKb
1hXpjVZNxh5e4eX6T1liIKfNCKEv0/GmNJNH7I3OY09qAfJS70sf1fZdVH3phy3cwfI+jgoKwDah
tf1QNOtSJmu3oE7ikLwWFlww5YRhrM63gcZUJ7O2Ju2KN2HT8Y0L682yu+o+niGPTZbZX+e0ElEE
wQPpoSaZJNhogugNTSRkZcvOZ/js8KVFlxTnA1krmUz3miabh8TihKX9sXPh8MPqsAJKf5moULvk
DxwNilJ1Gx5RwiyC8Wvbzctd8TYE5PbEg+/vIEkPhyhKTmPPPKeoXWfJXKZ+b5EV9zrxb1bimBCV
hwnjB0ciHrvhC8aTaRGjp6DB5AxfmLMgpCQ5pZMCU32Q3LGGyFcqJ6WJxO16Z1HAmGsHwfn6EA2w
l63c6Fde0MLSaZ3H60NCaXc064WKsuGLgpq4qeIg3kYAToOAJBVdafrBD7v03PgMxzJHAWMQFrhL
21A/JL4izywjbo9K1aUV/otmaZDZmp6pFbeCuGP56nZuepO/mSO3u7gjm0vaRBw2M96RGpiGbKtP
t5ipAdLS9nlsJxo1HiuBvtIWjFLGjV9q4Mk1yVo9ykhzSAoCG5xLHCDdblnQeIk2HqKuUUsXMMPR
1BIWKoGOhlxJsW8R7eWtYZzHhmVmkToVcxMt3iKytTgnWbcNKr3rbNme4947BfZA7kVXIDLLaDhr
iFocB212W1bZQafw7TVcaEkvDhJY9tlx6VFBkPDu3aZdemnw1gjHe+4KpzykTEfQiBb+8zRY+eaZ
RX6OuyXNbxGYrHvHVKdwiyM4uA3CKnmywmjVG7o6V+bcDcwag2Au6ewJjXkx6tC4RcdyxHBX7UVn
50RlGId8qGIaMlWwjsahpFgRR1+H8dDGW4LZ/cdKjerRnBKWIckHfaz2DH6quWMFnNHfI9Vq8DXK
C1lRYPaJq7OjaLzqjRJoszpaEHrrQIV2ol1SjPWCm0e6a1uvZoLBg90kFMfEcMQZlJ2sBBowcyAD
svtA+aywaA8r3XoM2/Y2yGX27pmuQPyFIKUOHkoxpcu+S4rXvAxo4DjWd0Gb3c69komoxSze8rZV
7saHzCqMM2Uq/YyFUz8jxwOUV2unNq/WOWWpV6dHWFu1YXQsAv9LS014RwePch/Ld2rOl6jGxlSJ
7NFvze5OkBtqZTldeuahmV7r7x3xnItUo2fcGTriNrqmewtTKnLsTDzrroDqN2qU/xOa16aNXACC
b/qgMoNSvdt8RFP65JTIdDCXTixfm3JDU5uMN0Un2fRPjdG7D5lTnsMkW1O0wnBNBmE84i+OLO50
C4oezN70QGxMqjq3Q0/oStM2X+ymkLfXfyLhy12TlFLurLKgZsiomUa6v2ZYTZZtqahqIrM8jab1
TVLSWhad9iWrpgFbeaUukQyGi2GVwcbDAkjnpkNERDc5tlx0/4OePrPiu8GqRB4ScIEd/Rhn0SK8
3NF9F1Q+AvsUm9WtgwSidYm4UNi17lvqGTgatSeng5HUEHOCNY10Ik0QztZFRwTO5b1tcTHlWrEy
NWlR2kppiowUJ3OKqjt3joXB22iutLR4MqeUi28iOhFnylpiokfwYjzZUVTtggDaqTIKtAxg0+mK
IUasI39d+FNwJjrm9wfyXrwDUO8s4z5VvmcknB6vDxoBHYDcy56Si5eukGNTRiiqB8T+xp3TFclO
jwBUlEFqZ2QYRRUCCAJhpsGVd2NM76Bu7+L5YY640SQKJIc00pau6grCWKj05NWAEkRclNGv7RnZ
0jJbodQtYlScJG+2dhcsRBbnO3rRxjp1K2tZD6V5GwG2X+L2a3e9RtlwVJraAssiJolKKgae3CXa
Hj6VEVUPne24UFlH9+gFYbxq4qkirLDIFlPSFKdIy6eHJn6U8303MCJ322eqfkQawkK+gTmstc1H
ZiMzkWM4rUo1QPUnl4oVVpPtUKkfwE6ggsnfGz8LziMcZcSgY3erIi5MX38Sfdee/QTpVVKZ2l4z
gvtx0pyboejsx7Hleo8wiv1YV/fwR5Z0pKlRo4Fr6zev6qfXwWYNavki3lx/RSBysosJjTglgoVe
5CEoMkPelmKskJdOcplb5QuhG+Ki1IdSRneZmgArQ4EaqKMEe2YtuUlgbGKnGkndSb1q5aIusWTo
f4nl0G8Spet7M+ouXGh08k29X/kdelG79p2tMZ+qYVECc4JPr/oKiH4/N7Bn2v9wfRhuqPqAqqG1
WixC5Dw79LYHOzH1GwJ12hXo4ufMVCCKSSB8tWGcZ5Ow70iKchFJQTAQ9ocMAnTFXTzcK6c6MTvw
dsRsILctkviJdqB3E81yclfUB6tmbu1Ce7zPfQ+lNjW9RISHjHJUDXfV8WO0kKLstvk40OM384+o
CljyRM0NwZxywXnR7w0KKgcHTK6QpnePbjpeGkkod9dfEXv1Kwdr7mVyjdNQ5mjW+losE5drRWj6
GTUzce0DGb8Y6PVzoffExCmTO3rMkGiIoHkYuldSeqJ702maB8gSWy0wX3Nb158im0MRaPnvP13/
TeshYk+Z2DqthnwS09WDSL0zZZT+dRopcZVjj7DJqGe0M/kuQcEtw0CDhBm1o4UYjG8URh+EqoeH
qCKCrk8TDAA2guVOZfWt1ZgRgW2TIH24t56ki1hznMHffCQaY1FcvHet+0TE5V3Epb4NrYn6ot5e
ugn7CW0Wlu2tD4jQCgf36+ySNWMHhXZIglyqo3nSgW/sqcb5j7JBO20SwuqE6XAjdMxmYdTMzoEi
3WOyhT2sG/4h2aRCqlOc9vnKbTv/vbVitPGl/dLHFtFErf2hHCq/RpeifDERYFWprt1TQiZ0ccqT
V4SLXwKak8d8YhOK1fjebpEnFJ4W3HH/RG5PzgwC1MiiRkmrIK2G8OH6oI0F9pvJcw6myqrV5HjT
ijC56HR9iDoaHFUo3q8V3BCdpQGdaVV23XeTW+S+Ci4td69dog3dLqb+Sj+9d9e+TZtZaNq6oNOG
vNrABRlVIAEnI9uixMJt5Wc0dfu2p5+VaCzwJIXt1mm3eqxRf5KatbXpfe0syr7LpKaNB3SMJRCd
yZ37FQ+ad9dS4Fo2qQvit3CaNbc0EjMsCsqGOFpzebiSylxcnXH/59vw78H34vLD3Nn84z/4/VtR
wvVHQvbp13884p0vsv+YX/PP5/z6in+co2910RS/tX/6rO334uY9+958ftIvW+bdf9+71Xv7/ssv
6ysr4a77Xo/335suba97weeYn/m//ePfvv9viAueITCV/8943BUzyTr61v6t+O1voHK77Ouv7IUf
r/+dveBAtkVl57n4gGdQrgnc4HdUruP83TCAJzi6wLJnSB3P8u/sBeHCw5VYyz1h0OKg2Ppf7AX3
764OzYY/2pZjmvzpj0Pxy1f6X1/xz4iC+e0p5f6TlCs9HfqDFIYFdkHYYv7kP3sfRyOnBT8O+k6D
vo+pKwt+syZWxMEGq8iCFA6cySxMXHflG99RH1H9fED/CG7zw6TAiNN4HbHYCrJ4p9RFlcwVbtvq
xSBJsI0uPx3m33f+l511/9XeUj0xhODw4JKfzbI/mWELC1eH6wbs7aAfjJAgqCYrL7pj0uuWL5R+
T/jE1syTFpaz0zJM1JhnyulmdHsivghb4NoiyoHFC7NehWIi9c9oMjdK2PtRoiVXFNVZRHfUFb1b
R3xvSNNLCIMJ/Vs2U8Fmon6+DPLyMm9utLOlP/8bz0hA+suq+DY/p6fV0pbxan474G475fncuzQ2
7W7aoAOJc3Ln2zf/ND9l3mRVGtt5D0hH2cybUhZyM7db6+U3ydb/2KkKifq8T/MOXncY6GChW2ub
kt38nIjNBdVIJcgmUpTnFtrCJyPFjHC78HPFz40ifbWVvHWyaejIRq5+Oz8nzGwmVtwBeSl/lnm2
CEBwVvNTmVj4GI1HqnkuOZHJsDe7bFmhBK/qjvj2GruHt9Mz/81uqnQ9byMCAl6FFKo1rEW8tqJd
HYzbir1SmUezi7pGfOz6ZidFz7qaAI9I3VU8u2gJzJ7fVuGNMBkgA9LAhWQwO0qWxrwC99vZ5z2u
+8Wb00ve/PFR5/drmJQ5HvHYsMDyfjf/SQqYR/wfs4j+lcI6fTBiXeYPwHYkAlYfWMR8eObPPr/5
9d+1eE1q42b+eT6E1Ao3898a5pWo0+PkkYLWLMV+ljrYyzpsyBqXDsdL39J9R4HIpUGL0ebnvrjE
5qOPNp3ApCVxZZGH0g6c1vzr/OTGGGg9ubtRx3PA6FxhmZJxv+nibNl1+XH+dx8VRt/7xNa/sYbf
ztttkn4T0d5N2Ny8CZOfvdaB6x4t572yTQNj0o+XuiYB8rFcoPRbRzRjfH6e/1bNm6VgxCdja4kk
UDsy2geEqZuMl897ML9MpRvbezUQ7yS2v+urcdPDvV3EffGexQZaYhD4NpGwlcfpfzJBG+pwC96p
4yzrLrkfNP/RC1hTM0t7S5psnRrw7Eda+1n6rEob1dgsoXGtbdA4xwakQVXjSAuoG8bJ0gnNq7Zh
leM4Jidvq1pQlKbropB4MRucS1rkM37GmNdHXX3LZbDKqMAjXOCCAcJwSQ3BMBxwnnUIZ9s7eL7L
2dXVFRNHUNxyEwt+4DH+/xj6OJbf//Pf3j+yKP9jPPwZF08Z1cVG/z8Poqeii5roPX//F6/6feh0
GekMm4FOzqgh27LNfw6dnoQ/75r8B53I4C8MFH8MneLvugmqgshc2wRL4kH6aIquDf/z30w2CCAO
2BGx1DoYkP8nbBEYpF/HTsMwWBWgALEcukoOI+ivo1E01qorIqPe51aP1TVsvK1bj4/VlGySEcK7
bdraOg8TbzuyWLGGTG1I3Sq5ba70sJooeZib0SEmFpU+YkEMvnl1HtrOuqv97MmI05WXK1zHuCXX
Xto2q7YlDNUv6YajmN1nRFIsZLutuoJVl1m/prLKAGCYPVIPPHR0FLolwpJb7MPJ1qkbYkazFlvf
S2pHE1ZW0S/zztjHPaHhSF3nxCznhHgKERbLS7fMGqo8nbty54iSHJ2dV7MTVfaOLaLb2ZL1c9W0
MPH4rIWOd7OHHL6QhkmgH5r/igggI6dZRvyhvu9Y3aZhFKydTizSUqMZnjktLbL0HR1jBNB2PAzV
mG3Gyptd8dVwNLj128Wh9Fx1W4/NTgcNtRw8bj9Rryi/DB+N+xoadbnCJ0fnNbaRGRQm0cYFzR2S
I8gZZU22CnpGc2nXm8xAsJ1H+PdBpZK4ZftrN3BYbLrybUwssfvpjP4X8xXjv58gUtpMrDhLOOeE
NUNpfpquxKNb99SlaJ0J75Gqfc9tnwcCLHMazU3JeNh5yyntbvWOnZJYbKcI7/j1YP75vnzC9HCu
UhQCfSOZZrqOoX+aOZkahLcAM/5eaeB5ojJ/FcZSkgCsdRe6I0+al3+P8Gj/+bsanwhY89s6wmSW
a7gWAQ/i0xGYOtuYmtBO940WYYeCgMOJTV1qiWVo3dLY2Y4amr5YTQEr+op7eKPyra8wRXN976ti
ev7zPTI/wT6ueySZcxs2F6zL7PfTd6KbjcryJt3LkAMBnkGi+yJkb1TtdqAkQeAuDmNbokrBZ3lU
OX1WLU0OpB9CwxK2uQyU970fSm9p25Ox9dAvXjdF+289CJN5lh8//PlOi0/z3utOWxJEmjRcRlD3
07cXcAVEeRaz017NWNWMu5Zhbk0ZkjZlbBuEgtJ1Eap6tQ0U7pQ9wDP4pA8w/0dtYX5U9phvhUcW
aacVd3aGAD2qnlJfrKuBjJ0iXPkm4sy0ir+2RUnF12ySQ49kcDVo41evawBLzQfCjD4wfFGRsDCc
W6F5b7pVu+5S7/EvPvF8Yvy0Lpk/sefQHERnpUOF+JzggTcZIVCiR/u8VXsk4HJRA4rfBuopdCfz
JEiPYuoBA9mUMeaZCeynBvsUUEu0KJUTbEogDnRws41jVyxXamsTdWIVDaaiouU99pSJl7F/g72a
omTJTcAru3KVp/67V2LeBqOVHIA56BtMT+9VMRBargFjLqAtIThcRoFcy97/q+vlE92Mj23p6Hzg
xSFmdxj1fj07U6NBNNaJeN/W3mPhdYpDPt3WfvpVQ6+3rX7LkdflpqGth2ZsaGlb9Ro/fhPQDMMW
uBrsY0sVcJkZlvwLEtEVkfXrV2Lp7J+JYYs1qTQ/LRXrysN8Wtvxvhp3ep042AqLl8KtGRIa+7HU
HJIPNYsiPndzs0coY5dykQc2MbvwbJeqR00zX+ad+dY44Vc5jcm6Dew7Tstm1fUVRUFqQUtjqn+z
pO4ucvNx8saDlR9d17pUgVHvNESmwCBQv4KpvzRxL1caXsjSKDNsZ9FbJP8SfPUvbmGWjjLT8Azb
9hzSa379Sugpqiiwy3g/2T7kkzS+oCT0ljj+EJRM0R02g5WEp6dacfTwWK0mSi0Lowrv40xmuzxC
ZPznF8fncQVGEbsxgxmZyliGLj/tkow08jRCL9qHPn3BVJ9u9dAm5xiBU546ch8C6d4FvX4kccda
tU59EzlI8BqoDX+xJ/ON56dz4ronlmFyOriOLi3j0/kaZ5iha43LtGURY8mPBj/oPkuDboPnDM8k
96FkDIPDRBh9UJLcVuAnbrMSFp1KbbrKzlNKLw630mRvCBRag3X5i328ljD+2z4KiIE2Ix93k3mU
/mkU7sBz1XYxcCtprBuvNbxDrSUr6RXPmuk2b7BOp0CH2RNV/q4Mvzr9VCI3oYhN1OkNE8qPJIbQ
65YfCQDxh8EgW7sGAhi72cXUcPH4sM0I35A46KesP8am9tR1YUUUpdmc04HZHqzklYZe8i8+mfFp
WJiPPtp8xnTDdkwb2tyvn6wfjSSqrDba63KcF+pIrCG7gnd0g1WLuHYhWgIRTZZJlCGZVqQgSHxc
qvjiWQmbKDZUvnOSWPsLWJz1abYx75gJqgxZtiuYi7ufTtAeXlAx+U60V7FHaXtEiRgXsN208dHS
Vbwc4oTsYLy2ri+M+QCileJxI+vNQGGBSWjAwObk1qqhCbsnuQETGMJWaY7GbkobDLPGHPeQ3up9
Vm2c3sZMFbkGZgcczWnUPYpBNxYd7aV3MnL2lgB0lo7tx5DIOf/C6Ja+7E5KmgtF0OIdTh6y+opI
kZqQaDOEY1x6hapPodt++H02QfkhBNNMjNu853ukw19ZZfvuTpBKzAOHel20Ybrz6JN1XuBttWSK
Vy0CNayv2B1h0Wl3f37pOfNp++m0htvK8oigK4Zx+9OXz3TVVxjOtJ1k+rFTxGOkVYa0c+KDp51l
X0TW3/me7S9dhLubivThzZRV5cY2tAW+a3Pb1Ph8vIRgAgeZhBVm8WV09dXYA7uui/x7IWS1sWXw
xZ+DdbmeXXpuNTmWTDMXylPR3m0lGqbERxKil4jcavla+o+Ov2pYOZ0KK0039eS9EKZgg2ehFYHx
1t+PvSgOUwN4OzR1msuYCbDjcX8YjgoVfNmp31TjtCtLWaCnJFkJNoFiCwXez+Rafg+b8XZK1bis
XdYLAvhJ0HjBrk0ExA+NDm/g12g6K+hJbgHTx9b6lUq9NyvQzDv8TrfsMVbnuthMWhEfJK1gt7S8
H0v/X6rnP1crjU9jOReBq3P+66zcmKvan78g3cuhc6QcJQ3AwbLNUeX7ub4rCSMGdT5uY2o/BW7m
ReW2TGSG/BHwKFJ/t7gLLUoVqWOeE61IlyKRzQI1YLv+81Poenf+9RRydcZx5humy+PnRUEEjFL4
WhP9mAtXqn/I/CBYFzpju4vvXnGZYYodN8qnRJLWzH+CqngbI6bJzigobpbBDvkvPqKJBdhf7B31
gk8nODYqEtxYOhAG6rmfTvDRbaxGDjFnWW1K4Ni6tww69ZbGTrLxEfUsy0GNR4Qv4xEupVhaMf3F
GYZ1HfRC/I5/vkPix4r+0wGjRO7o5N7pcI+v1M+fhpK0LgkTrchOxVhuzvbR5D4bmHYZ7h7NsPbC
n3BQRvkpiCKkk+V3LzXLd1G8GjHumEKI+lvnzlPVMEPn5IbUM78znemOvqOos/h2StDYXA+bhrUK
AW1hSeO67rkqEOSIZZ8+49sgZDNE7o7I6VI7EUsqruo9X+U5HpqPoizisz23I0lOuvhmwXUe9Fgv
OJKbMAjc5eT1YmvX0dc6DsPTYKEhRV8F3SZmFoyX5yBi59IxwziEHvvZ16uxke431B9mny8ktl4p
Bm9X5cGxS9lUTFLzxpK4FWI9uPfsyd2DFVak3Enqcz5MujL2sfUU07AN++Y3vu6GcmKPomN0PwRJ
Nus0rflQsLrAAsIagqKx04WObMy10K1EBk1ZGT+aKJ3rIDyLXN37uvQ3jqJXH7RJsrRZQDPI0bW1
y9Yi+TJQz76TbrqmkXsvr1fR1saa45plfWRAfdMcNd2JwVpIh5KENY0p8cuhdSC/eq5SxxGix/TV
Qap9jEAqzAIw5rOZD+i9l68oZCzmetEq8YiITzT7jBhiOGYutsGK0XfndTYjFrbfBdLEcFvUvv0y
mdtEmtsaddO+zczfxikx77s0fnemUVEHGjVyYAkJH0hO66hubW0l5OqFm+BNZmjeGRLcvlGtf5PO
RLA27zFWD4iRbLffmF5s7oSfzalL6NJLx5tBZwChMNKEl9Kk2SlkviO3xNiyujExpXFVT3mn7SdJ
zLzQfH0VFs5zYOj2aizzm0YN2iaCfLOsdMgkumW/4jxLlzGReYcx8vA9kzIeyrTEAK6SE5N+2kVV
WtMKH+pHls3Zxu7oRevWiJwE2vHG7zmXw7xo93aNYsHpO4SINtQFq4TNlIO7aIryluLFWVoNwdBO
cxRDku28UT3JqaoWTKoCFJ/IACtQFQ2LKeBfUNzS0j5Kr6EspBp7VQOsxgpz1uMUYrLtoe+Kkw2a
MA05ClmoAU0kUAAZit9I3pmC/rqTY35KOjKeJ8RBq3iA3pGi8zgMWXWZuvktbOfkpIV+hyoS5irL
xtZc/5h017m/ib0OsoORmcRVOw56VpSx1Kv3BQiXlV+TBaEhcy1rWH6u05nr2hHY/PzE3VBz+eIb
uYPlyCcAGUzzJU1bkmEahi/hPhd9Fd3VBnbPLklnTZXenz1jNJ7RfI2ILp6grgzPZkOinkSmDglw
8BH5w6wb+sDcFHazTfzAP3VaxHoMxDlsf9a1w0OfjzYS/lMJQGPnafT97UHeekBOznr2rdcV0YXS
x6GWICBy5p2OGg+wieMuQ8Cdi8YxmIKxSt4kgsQKTDDVygslFfVhS6pgcGOO32xItGNVGeekp9WF
iJk+gMRgo8W5ddJzmihlBzEzmvpHmZm7sIhjCO5CrnWNodzDmIFSaJmilAD/O0D3gWtg5qF+Rwd+
RXN+eC7qTG2RkNVrGXfDM2rtBMT59JQY5on5o7YLM7TLyLII2Asi/0vYTs/apHsLB+LCeXKxI8HW
2XdmZG0zNYln1NDhEsdbf+wFq1xGwwjh95LLalM2Vn6ysYosnSiRX/K5+SRETGPGDOjGa43+Wvko
OuPEvoBLkVuW7hwnVHoUO5pdlNBqMAwTz8HgfiuU6Fd5IEnGjVt9bpvc18Q1PCDkpNQxxubRsEiT
Tttgy0ytZSp5M5L9yESDpX81vciaW0/V9as0xYtU+9+znqoBq8YPs8DoWVmi24tG62+jqeYQZh4K
2AajlTOQIglMnPTkYNd54OzyUSJnz3eWEz7iIKxv9aJoVzISOetxUW4TdXb8W77KdE+E2FeHcA4K
lPgB0o77UK/15GYb+ovBRCaz2uagwig8Z3l6RMq/ndLqzgq5BotaaEDKrIF7PRKjOm6aQ6qGbgkm
QNTqPS/kc6v0/JzEJYaKGh1qKatDlMSLksr4zXWrQ+PESz1yfTQ4qoaJIgClGW9yqLlXKQsfe6oD
6arpwOZ6eZ4acy8EAWitMBeaaWeH0vQOV0Wc3g/NwjUAHpQwDeK4vqtGPLhuIw6T4dM47PqHOrPj
TYpKcpl5tb0ZDSRoU2HfI6UwbkPK4U7ngvEwZXpQEzbcSNT63vAKHUUetEEN4ihydqbfNu3f1E6P
Y1RisaLoStgg4Uh5NZ5VUT+lDvDRRPQvaffeZhRvWLEISP7JzRDmhK/PZrMoI0s1s+wlNah6w/1C
LeoUmHubx0ikrVNu2/GJsLea6RoAEF9INpOEjGoMglVWiIfwN6aR8DtgvpLpVu9jrViTOebSMd/l
hnB2NK9nsyq6ntB8QSNjnEJHL5ZJeNCdtlobGVNA4TFGl17Rsozs2h1m3GPpPnohqweQ/AdAagaN
YIZbXbcB78VuNy9BnTWuNCTkWVcfdfxGdlRraz+EoAY5SOyMho6tShxj403uUzJ4H04X5mdPhgcw
dpSG4rJbdoh+g8Qfj5Nq6q1GfJ6ehB2rcMtmHdMtCzsYblOZe1tPNcus/61p9fiSAO1JJcj5JqOH
MiZhtUphmJZODxaqsYCfDlO8dGKcbKmHs4cezoJuSrhxMdZCAFDl3ovrZzdSb0r7MmQ2UofIpkQ8
LvFaWw+kcpcIz5I9VwHuSo+ZoVX7TyX5fFitcsfZNYLnmoE0TmaGmzV6iDrKjFxy+Ju4JRcjpnva
OhjFVLm1k/Zdj8iZZSQeRmI8qX8vWPlRdqo3hZZWm9HNbarQNEga+zlQUwFsxycqaPLvHOw4SUbg
Ds5sbekPcCPHIdh0bXkjUKGCtayDTW1ISL3WA1NqGtq2OnU4CIMoczdAvNEidenXce3n3dcyqIHl
UIwZG/EaOCB9Bzh0rkwea0oj9Ke7l05hfOsZBvYqdelvt4gDLJGny2a0m6XmM20zk2OtY2DJJmeb
RNOs4II7Wo/Aa+FtkqeuRdaO6BGCFI21PkzhokeEWH5RPfDOiurGqkwZmiMcZGp6MTusuUnQRSsp
in5hJFIsBydr16oaP4jXGijf2h+GLJ9jhb/eGhp/TSr5BrwVVRqEuGNSoC7VXzHtbqoEEg748m0c
wa+lwlqCzijIgB9Oujdoy0lpL5JMzcge31nbG6x83G3YsNxOCULLzX4RJglW7hx7gC+ap5AF3EwY
Qk3tbvoeVS/ovK8kJhwdhN+EqM9kOGYkPSTNRWxvY7yRy6YKUT3H3iH3IAoXNO4mfPvxoN0SDuBN
8Io04CmOk0XLxKk47F1iLYfMvygUkC25EbB1UrVKJiPE5awD6IvDWxFsB2fhjzVoJBZOXeic0rkY
5JXme9SV5wqi5LJNilOtAWvMRwSzp9GWOVcjFgCDzKcFM7cbiJmzFaLW8Tp9Tdz0Ho3JQ4l3AhLS
U0u9YTFR1lgR5tiiFbkhkYQ8yUzfeXgL1h5lGQyuXC6qir8lLT4ImAwTfqmQfMcFtURjJfyEpYnm
7e2E1Mg3NBX5XeZ6u5BbwcpOoCGDiTMXem/227oMH8oaS93oW/WZFiCXRDXgnpzqNyZHDNm9hRso
9JBE6wydRr7t5limK+Pmirxxc38kLAD/3PXX6x+uT7n++uPhGgvoUDxd9NcfFVyh1rUQwbMp+5pD
eH0iIoY/nnP9faz0aL4LHa+//XgiOnFv4w366cevP73VvGmVuDOzO8TvYmg99xwVb7FQ8FX8umWz
Lc1p/fNmxwbCQCryxfUfr/t5/enHK3+82U9bCTzzgYTZdAMfiajS627oFilp+FgCVKzsy/Xln/bv
p01+es6nA/f50PzYzrzZoMufZhTOYgzOAfp6KBIkWVhN09/SFd71MeoA5QzvyN53zFW77aDBMynd
cDpotdNtx57KPjzokVZpq23iRqakWvXqIlwm+HGmXrKw24RJ9I7S/JzWlEGb0tKXWbupJdGamIye
VTvYnOqdu9bbBE1LFbRrY+i/BCECohnrVenK3yPuzBnawIdHwFYIRS2xxIv+ok9JzdRKw52J07Nx
SxJ76L2Tzg0QKcsuwtsPtpus0W72GxYg4doNCYWwTf23JvQCNKtfa2WxBiahBZySLJBiyWHj7rGt
MiEZpvc6Su+SIUSL1i9xfiPWgUlWUe1bCWgXqzgdzqkVq31qYParlX6Ma3FXj3Mfwi+apTuc2pCE
tSjVd8UcwlCNKUspZLVb26m3ocTDzbly1kd851ZcrBvZA2DTLp3ZVfC28bfN5BjUrzTIxS6wNBh3
aMAgAgWFRJSmOQ7dLg5a42t0N7uRmWp6SfUHImeyVT0539CxmctWeEtBfMDCVnubU4fAmw8cawij
ORptqDb4Kyq4UGlAy609I5wQSwc35HbIu/pMYYJ5D6KmItNusqH6v+yd13LjyrZlvwg34M0rCXoj
ypTcC6JUUsGbhEkg8fU9wN3n3O57o6Oj3/thM3bJUBIJZK5ca84xgwfNP4hyvNDX+K0bclfrQxjj
B12VHeegBJvDyut/ZRbYpyQot2nLq2cF6qMxgpvDNGnXZgad3FLbyhG0KKUiOZMDYOi6zx8bK8Kz
FAfeforUzS5YUO0iPiVmvZVuex0rB45EBHqwtd5MiQzLlRQiguBdflva6RYq85YT9YNfj9tYXD09
Ss+2sgi65KpfTbUvdlEJiibGnjjNKuN7g4PJArpNmykCEqn/ys1Srf1ZSxEi1jhFBZMc1x6OOfho
g95DZIw+kVDNenZBZfgDLY+ESaYKqtCrMndVDuyBSkPF7usazLalXnQ1V640hW8a63WEETVO942R
fudTVW1x2H1HKkt2kxqNvdG7/jWxAOpLfmN0JnNokn8LZre58ad1l5JpApxtXJEZArrU++mAeYRa
NHIto5LGGwMIEhjPBrpi1QRmGGkDr4wQByPF8RRwYfkizp49bO16d/cYYIaaCLgFcg8I3/2UUhA8
RaDN/NzOc7EXM/F0qdUtKScNvsbNHPdsp+b82wEQQLzS+FCA889j+5spkt2ihk48dcgdgr2SReVX
FgjSPB94v03qZxMjDQ0iZwE4EXjNZvc+IZncYVciRaVyyQToxYOVmcPSOUL5mOfnyACe2jIRwLPK
RtyS0aREezLt2thk85ev0zqrACCUiBhaM6+2euG9mV0HhLagkcSY7qXrMBoyHlADvEXPc9OtlXYv
OVkVDr5kK8GkoLQbjOBFbAnYw7MqKKAKCZ2Ot36TxvKhLTqFeb6seGsbYy+E81kNhAYQXxUD94jL
lZeiGUG/joat6d8xL5x6z5h2gzV/69mEmUA9m824S/8OUWyQXOGCSwMg6XrGXy7AcT1OBTVEZr/C
39lG1Pk7FI/lZtA8tUV3DM1yVvvIMrkAkaIAS8F0TIOfY3KygsdEe84skO59UWNMfYyvrLCPs1to
67QPoH9wfonN9imoMpjkg3otHKvc5ulroFuAvslURTKMgzIzLrU37eRsHk07oItqk3Ov0hctJcyd
mWIceuQiMc+xy1377aQjvk2fIhQvf1hlsN60kqAs/O0vGW0LS2R/S81/9HukyX1kT+t5tjeAI0oh
toXouEdU8Vjm5UWBcNgwLLA847u3LHPT9UQvxOItUGW9ymLUABgnXppZj3ZZmRE2N9IDD6Le3Uwz
3jVPKyD1QcMo4UG1Ns0EA4O4wY/JVVffUKxhKdWvqZ69Nk3HdMIaf0fIJtCFGjkcO8Xoeo5fs9z+
MYWKtt3Seppn95hVlBRdYXpPFvZ+z1rr0yg2joDT2HEHJK2GapX1YfTetbbiwNKa9UX2PfB+59Uz
hqMuPpWuY7YxI5z1JaZn0Ii6SMXON/TjnENpoQwX6whrJCVdO4BV918TwjFOQi8/XAo90esm7k6P
Ej6iXTZO7ss8j3sjsjCjcofms0D1gmOrTmt7nQQj59mSOWmdTXs9g6Je9AUH+uh3Yif6Krd6wKFF
fUkHWPY0cLdBnzP6IMU1id4lAX6nPDB/cJQCAMJRO9ccEtMoWHdNJqi/6QsDZwA4FDhkg5hg2hDk
gVc1t27FecNPlb4dh67aSoAbEXCoOUrqkDIfzzztvDRX5xGECfETdbyJRP9kuvQ0hF28dMNWczUL
/6yWcVRNB1rs7aHITPJ8kuWI13Umtqb+pQk41/tDPq2HhmAry5X6LrWp+NmqsLsG0ypLFefBNsVl
A7tS02Wxd/r4b+TNB4Qq3o5ShGV5ZLI9dy2HiB4jnE43cbV0qEYCALZBzcapJ+o0ZSX8R3loKrmy
0XyzcLrF4IZVjhDPgRQY0chcw9jz12Y63UxbvVRLXkhnpYsInG4ey/foyjXsBuSysXXUcBCv8IIT
qhL0G+ALziqH6ieXm1QPomLDT1RQh3bMW0EBE8Ni+/E+z5KSFxZswmBo1DRgbTY6KcabEuRISLOi
ZQyzqhjTnUX8U6WFHc6t5xMI0qQbekJP2VD5u8FoiJOZnufaqr7pixci0dfILJojFrz0Lc7jN+zP
Lk0CJM+VIU7axBi9ag7R7FADtcXOiYL5ASP1Sriad+Im+nbq2GcuAuBQVSibhWVetbFMNsB5WBqk
+Y6zb+sf0f/b5C3zdB7ea8gj08asm2saONkVmPWB5GIJHDcYt52nVwdXWFtAij2MjmPIwc0N/VL3
ToGZXRSERPTY6mmKoPXnuHjadudmreQ4k7BJfJopSQcl0H3Fy2MMzarWGAn1gQxba2jWRWO/imB8
UnX3KhLG2QjJ34ZmMrfgIAY7stAv9UCtKUmABVyQ8J1wut40wmdEO3oI4JMHl9t/zcD9mjkSX4Mj
otBf+p1d9xYNLpJx5YVkaRlrVhJA65zHuEaMad1P88bpEK15RiWPRnyup/6FOUG29rWgDOn7Qxu6
9S3US9tA8ST6JctDRaHM+HWGxtvPWntGH2hv5LSgAoN5KcXFNdKb5OJgch0MKBFmTT+SybuhPUx9
8Fx2bn+s0mxYTJ40pavUhSG0oEr/+SAQH/40xEHYBRksFdO4KjWtYYttgEGYzKiGWNNgyeIHKMdR
sRvhIyB/ueYAy2F+D1Nwc2f73R+8WJuQ31E6LczF+wN+YTjpHmEuzqCTlbg8dGYNe0y3II5hWqmH
4R2lX7QiA4aQhQL+Qd/DxunHLj2N7q8+TZgTaMX8gTp3k1uDtzdyoAQN8O9dbNXnO43x/qDpYBrv
/8d25XJ0sP31/WM58jjs5/+AF/vEo5VpQnOFMMEQ1RjjflcbzsHuFFR12lLH8f4X/ue/raH0QhUT
+0v4tzWcnAGLo2zg4uLqro93CmmVcn5YoWTPEHj48ZsJ02xDS0hlTXS4/8zKSjo+9+8fny60nzIK
9neyJi1rcBVBNbfbYdae7SXnt/tg0AxqciHM3r9omlC8TRDVVrMVsUD3neavkW/AHKictdtw/og9
vUHL3zJGr5KKXZFuRCsVovvEgXJE3kiFeyCsUi5GALw9zGTKCq4AkMr68oAXoDjOV5gn9bG0I/6c
OaDz0kTpIYg80iZks//nk8v5nTeSQeH0NftWwwyMeJKj6C3gwH3JX8Kw+3Fazp/3h4ytglg1sqnM
VhMMrvCrllkWova9Zi5xGX0DsJMqzljJuG6P0/KQ44gu6FH4/b7N5vCOT00JY16Nmm9+5M7cH/w0
36Pldo5YFX8LVxDyBWQp7nvo8AvF+f5APzs0Bo9SeRSAoosIrFINyvT+yfv/gREiSdwHhOD2QYIa
m6FnQqDc2lp6a56cXruiYZRDCp2xdHDMpKG4/FW7lqKV1n+wx32wAv4hexABFCIaWQAW8EzkAnBi
NKn/jSHdr2Y5EpVzIkjr1S5gWdHXoMurv86ca1dIVm/AYt4M03gFINuRMijXQek+RancqnkCKWIO
B2riHwgCYfwZO8O7KBmHWgVP7VTVg6eNjygwXztJCFGk/ZpcKhBP/tZlwM82BLFy4suz7d+ILx+n
1uWw2ZBAhWbpUPrVifQz1qSRlrlpWuXJ6hGwU5rNDLQY9ZWUjKxKIJo9dc6TmUPd8qH/fOjoRzF0
GBLSZ4kOXD4JxULstIwz+/K5//KlEOa4+O5Pef+0PvTepp0gavz7ef/5NniE7J7LB+//xsXvb3WB
KTUvmQpVJXZ1hT+dUcNf4YwXu0DtIoL0nXiSNGzpNpWNAgBABbDyyqA/ylYPfe1UZpF/agdc2i4W
4ikqXZCF1SNc8oeodVeILMxVJxYufMwbgpGaoLXoCQodYxxH28Z5wBlWZ3Wz+FTnM9qQKY6vqW+8
58Xnov8dZN0/NNM6rSZSo+r2YrB4nF3vaI+43/2csJ1AZk9WCSEOR+q0rjBbH90pO01dOQHT57Zq
l95dXGBm05r+SyDz3NVIPoVZ7mkkmHtg0C8c+5eQHgGkzma56/WtiUY5xDIyw0wyno1MTHt7wC7v
ROzFhKmgsi6TneVerTbYwyLtbtNc7ESHGyqJyCNzEi90/KDdZf4EApSzSZCguE4Qme/oRHLW742/
njdxj9oq7HImSZmVvTdAKdoI1IjHnq/GN93w5RHj+28jLfotFso/XeFfPLfDR1vc3D7+toEPnfRE
C+P43LCV/xpzc6fnnXPI4HCMQNxHBS0K5tKB4+yvsvVNZsMM6oxSfWPSehWmFW/FMgjoau/K3fEr
DRL0BkYMMsTygaAlX1k3vrPa8yfWBxtz6DKXfbGD6eY5iJyY98/FNK/LnPusH5utrAXIE28edki+
frRvzln4pH33xXDjcYMI1QvxTrzgOOmB3YIQ0PoiWbux97epxwiA2wUvIrK11joyxywDDV1wG22d
fH62OayUjmnsjPLNcu0/XlWB1KIvuGauBh8ELXTPNHby+H2sKF20VKQjDQyRBknGbNqWN1q9VLkc
zq1kM2rmHnrfuZrmeutoeBE1W2I2S2/ksH56VnIbY3nLEAM4BQfK0U6CMIpIVB4DQesaTJambzR7
OWluRO6eCOJ4mC2GVzlKEtMBmuqZ00tsMASu2uRbs2YwZ4RpVaJDmDRcpnL6sHPK1cQaAXp7j61L
r6J3nvRRvsGgfa8SWEzOtM/o2TtZE6wyVX76HvqzWTYrS+O2AMx4rqvqN+9+jjskfnRhgVFrYXWv
koOp8jMLvc5c6RvSyBmI+Q/0hZ+BkTwL9O+pQNDWOSOzE7gLVUm6dg/hBnvA2SvVV9n5fxuE5g1C
gqBtIRz0xs3qvtHAfEnD/TRf+qHLaO+wUM6YRpUOWmNKfiY/p3kWAcGFOHNNSusjn5dWgMnMopOv
KjAnzkQZYgE/5hbt6VBY3gqB+wfXZbrJdI8me21dVay/9j4R6Bk6YfrwoA6X50Ev0lLUxxmTofxk
+e2z4eN66Jgm0jqBikzAzQqtziID9Kj19DXRYCazW/wChTmfLc9iSM8vnnd6ExKG9ZKJvtkRF8So
X5ySof/oC71i9P9Gnku+GdhWSwOisicjYtJA9OZtsyJU5iGZLLEzKpM2KJDYCQ25UY1BOBqQA6RL
F6zgLRvynWzF2Z0YbHC4fkhik139oVlsQ7b41dLkdWPn3Ct6V96yZpkO7tcoAS5L/h0zKVprRHjp
yHDMTBCOQW6QGQ/Uvvrw4nfZ09iNK0HndQKrkw2wASqN1i9OHlYrLsAMmCKiH7HXWn/PXbrohA/Z
2D0OlvY7CvwnXmFFJcLeLm8Kt6Mqm42miEMCJK4N/cOQA+yNnX1t0vkaocuV4ysNJsvT/yJ+rgZy
6QIvf6pr9Sz7+a0ZG8oxoyCJpzy3BQMQjbdHOugfDRpYBp50DnCF9WiBE6IFGnzhJujWKSHo62S0
tl2qo6hxJNmGaberrBqVa4eU5HeMlm4VyOhzHnW5Mfg9CC0hPvgGAhW2DlQwjJaEsn3RmjjNDhYl
O2r+9PC9bPo65DiC8VI/pDDo69aNmF15ZLL13WuSur+YWtBEG+ggp8X404PxXEnDf9SBkg7iI9Ij
8iA8/QoB7ZIZ8x8/DV6nmFEok0IEcZuodxa8YPUKMBx3RdD8WegtktqPjacFRgXSetvR2F8rouhs
u3tnmGSvx8wHlmKa2LykRNdm6lQPkzqYpvyOes4v+TDfWhd+EJB7HZCtTrO8+qvTFmVzlY9xS6jo
hJpAZWLLMfll7v5oKbajIYc4Z/b9yZBAi5jc0z8qn8vWwDgmELURvE2qLACTrJS/VeyRnRS0b3Fl
dCu304OHmG7qilnyl8FQYI/7Kd2kZV2SlUbrXGMQgTChBOoiVDhrvJ5ZZMyoQWmBzqZ1rokpDHVP
iVBCMA4WGb3eRMfYd67+5NrPAjwIBvcgq5FXGKjxnKjPmFO4G/5KdD9Le2nw3D8RRc1JzB0v8YhX
ZIjG3TzEYm9xENt4+QLFsGJ4gQ3ydYI2yVbQdYPxc/cX5Ny+CJA9YSlmfTXNJvTQMq5m8pDCiqzM
Y9r79nbyG7F2jOAlAh3/jD2XFordSbINSWQMhoEGNKTBU+WoR8E87wyom/iLVJhbvCUE4wiHMMoy
aGDxmBeQfF+x9OZzhI+CtEUYcAEwmGF58OuUmFZyK1d499wjqC7vSCLkqZ5okevNXJ2IkazCPF86
SwvAvy2GYLvYMBUhlXv6Zw9uhnru/uADAtVM0OkCflbueOqYdhaaINr6sTs6lNZsooY9lMgROvpj
bCXX+4OhUO5pAUpze775DO7xLY+LKxHR58rogzNBKGhF3AlnIeFye4nq1yQU8TyxGa6h4uCPrwE2
T0OnP1Orymfv0CT6/Ow70NigJJond6hNvOdMv+RCJuqNqdziiqBKzDJz52dccnHvaI9W/Sseau92
/4cbk0lKJgmCbo14QdsBcwOFswxtE0V3vgBEkzlhX3WpZhrdYqfreXlcs7LPiax+OhtmP+hp91zM
OKuMNt27TOjWrujmNcSVHVEl1jXwSB9Bd6pBzcYWUdAJJtt0tDfzaPY70+S412ezuxpla1NaagzX
y55nkwyG55opv9LpufTBdfJ3QInUM89CQnm/V2zqD3kmDNiTRo0MT05rd3R5zh0ByMY5VmxxxC0v
vHWt4U2eNJx5WOG1ZD5AX9L3kbTIzsFilFBOFJkBUGCSbFgugBbx1M9WQiPQ2CaLzxITHUOMWbtM
rTOEfkLt7g4o75DH9CG3mc2SGkGWyGYuUkHabrwB+4Wxt+ObLT3eurxku8alEa819BW7juThUaK+
QDyAiZK8sxRBZWcRnjPDcS3sWy2zg0HjjwpK63Avvfo6Z4+7oXdo7HStx916nDn5jdaAP48NdGMD
nQIQow7YDy7xJIAwZUC/576FQGGf566stpPXfuRS+w7s0UZLWq7IMkTeUhccCEpeCPQ6HF2j/ETQ
ccBgOipX/sQKMw9ftlJXuDnPdSVzZp5TBHIg9sOEGs6q2TYrTC2pp20cMuY2fqniVSHtv5AM231P
Nw+J03T1sui0/Dc77L6ZR3qxCMQbiAyXsWbSjsXJj8yXRqXqwR81Tp+s/1YDiFYlH8DMnuoODIMR
RwhZchReRIOwuSb0PGs/TMnTXtu1bYYIoIBqVkv6wGCH0o+/4P4iqLUUrQFVz5cs/VNUTnDgsE8D
dUEezSSx7uBWmJgfMaFprnPJK8GJuMWSHQc0wdr8SOO1Q6uVEboSMeNxIp0ZmfuGSya79fH4LiLK
j2QY9lXMgW0es3OQwSqQpX0ibWaxTAeEY1IyuUZf72OYz1QzfbK3Jk7WGdENTCXirSnG6Gi5hDBL
veifLMPcZ/Z3lAcwDUsU1xOj1VOUJbfBkdohYibdx4ZYk3KBTykxTl02+WFNEMc6L2S5gabN5FOz
9c1g0Rqeg1yc1IIBrdgwwF0dkqEBqo/5igQehj1yfiyM4paI0t1XQQdezTPSM8QwEsUn74H98Jc+
NR/cQvoh0dB6+nMbHDwYnIg7tQfTrF9NplA7d+i/qiwbj4OTPqEqXtwm01ll9gWKnc8pmPqiq8bX
Ngdj5Y6oTph5TO6CnSA9BNY0NLGMCck8fwoCsWgrOuREYh+wG05UJpyfFVPkCCtlduT6SunlNTen
ndeTGDD/eESZ+eAIhxkpTfxYNdLGP+6cfFK6HUTLTCWctwJFhOVIH4eJxNBd2V9EIgPOzH166Ewk
ANQAfwz6r7s1/v6KlVVPZGL6QHZnF3XYQudfjbPXdbp2je+BnujRRbZ1F9Y2JWJhQObOqaxQmOP+
BKJPH5gmhW9nhMU6j3IAnX33AN/NfvrYOyeXC3wdOcQTeY4z7x0U/dfGfrp/Vdu3KDQDPK1gChB7
V9QgMulQQCWCtCsfLrvTI0Qw/Z03usEOGwZVAWRmAnTqMBCwSewqu3g6cxPhIhzJfQMWWqSWpDiL
7wUvQO7p3Zqpx9pXrMoXzvrMzOZkz+zlREY5xSZumjr/SkZwOuDbn+ZuNjbAW78qGxErkpbkH6+9
Ie3tOKKBr0okTBF3QJOirnLnvtolG1YHKMwLSgADOCZNZHqa7eBZ+LSaEZs3stFNrfIVdWDPe4N5
LvY+Cppxa06YL5nNU0IDketYRIfC4hVHF3UsMVqtOhywg4tmNi1ebDHxo3OsxvRM9nYjb4NFxVV0
fHsSMf2O2mbTBRGZqctXejkH2vuSmjuCME07+shk9BL3ipWOGRLyNU67g4LGHGh/LSnh14qqXMuZ
CU2OgbrFGoLOag18nN6V+c16uljY8pvR0IszRyJwDJ+fkYssTBKkEKNZh2kmzwBMfnsG61Gut1cY
9oyNibSNTdb5hPkxckbuBedBG8G1wuh7Elwkit/K77SXqcBT3mTqox84i7kNUx8t5c22G32TqIzC
SENl1nXh8sowjMxWvO+MJCYtXU8oPGhw7gCphRaBCCSyJl/3/WQW3qEgrVNlNwkBM2k4OhA7lq7v
7bvWQhPEl8IlJjpcvicz751RazCc6wo7NCKUlLfvamYPtmFVO7eZylNGFvS+xUAAwH/algmHXN+k
nPeLUfvlJv10HA17L3T9Ondud2nF0F9qZu4lM9ODl1fTYamB3WIUN1hwHByU/THEo32TlJH6ZLYY
/ooNYHV5y/tlwjOHzNrABo1Ttq8G96OL2+J0f9Dk8JkkS/Co1jgbAP5nLR50CE0KebXBIQRKnPeW
jKQCIxsxL5Cu0n004wRnHX1i2C53s6k/NU7vbllLnJM1RCfEKNRDE1HEHPH3wicypzAAGHXGYzJw
ifZK24wum+RyUekL0SEZ7HfNY5iY9cvrR3vt6CicaTapUjBHgQ1itAkIkumD3XLmVxOAHgRO+qH3
9x6hVTua/O4KLQKDO8JwilFvDyrH8XSX3RqDtNaGCR1h4N2jMJCrgDJhXE5qZmvGG3iaOBcZ/XEj
xgcSl94ziRI093AzUD8+Onlz9aYYS9kctrh7OoiriwWIa2nUrjWVDBIHiqbCzZ9t0rGR4fzgsPND
10KAbXBaX3loh/jdSP6pW7ERo/vaN37LMYhyKUbdU3XitaUyXouJNei+ENFeqYErWMAaO7bjqNAc
bvavuVpOo4PH2T9dYGHc/R5zCWb3FLfQ8qaUw61VHUqPqT+dNbnxSuDTIEvGSIm9DiWCShG9CLEM
O6bA1HsBq/HQyTdDw3AdUZYBD6P/zfHQIPehL9ojrhfUtpJN9f46ue67NqJNsw088yaOofsv3MzT
vIqptvQx/jVTCIaUruz1MFCMslilDNG3CZcAwhTjRymCV7knQ622cWMNiCX8MaJonWhk4qqjo8C9
muoO9sQqo2fAgmUaLDU5cp8efCNVD0OHpGFm6h3gdHth2iTH1ku+FvN/3xVfZcXVhJAWsbdBII5a
bOe+fI6N/lVxWeFRgqTyPy9BvWXoneH5hqH6YhDkxYqVK9bHattW4poHiv3RP6RG8o6LvgurESMa
VAjKEr6o7j0g0w5H34j0THprPzoGdrplfqi3LPnRtZwVa7I7XmhdK5IU6mCdovx0YkQm6AO61dL2
XvtYXYzyiXP8VYsxCHoGgrllvZLdViKKQLPP+twpDnw5X263lHwYRGhVmtlX0KnLvaWOjWTJGEOP
AYCbFlymQs12z2BlWXIXdk0E7H1NptGt8YZLyiJDnt1XbwwCGzF/TaOXm5kcJ0HAQhl1SejQPl9p
y/v4z5o4EFBm5CNBmdlXwdBqLQipAMgfpqa0TkWGgMIZg3UBRj301QNnkuQqmEKtSvq2b1ImArdI
HW8JBFNvJZ5DffSXdsbwk9LQ2YvJ0W9+rf9M03Mc1OYnjQoUz9U8n1PbzfaONbfrGLN6qNGgqomS
PNaiPqSOOVysSR5KyeEPYqB5kdQ4ZTGjs65VtIMzyH1CwsKuQr6Jtp/LGV67S0QzQPt4LMK07QTz
3eoLmDkAD8DNzKCjF1Jx//SB+mWa1QWmwHUk9I/UNUnkKfuuTuAGvW8OOYPBWI8+87hcPY4uWKSo
EvVlJZiAra4iFhWrIC+rL7jj7Nj/nAd19Ap8zq6dvy3rIfcJqgNv0yTpV+JFL3UuHqvZfu9V8l0U
7j4ZK1Y1wgBWdDXWiGYkb6n3LCivrZEOoZUunf2CctdebiIx8YO6msbe7CxWyLJ5iBuy01D8rPKG
sgPfLVBaRfNNZ0UOihYysre/b9gRZ1vdPGGaA3YdOwDXGXgM2UmezNb/anT/kNsB7kDzQDwE9qy+
+RN1hNkbXFz64LxMPnNym2ToKKyCUq0qwRJNwO1qrth8fcmlbTNIYfPLvlzM1AtadL/cu2bWzduS
X2fS/JepZ7lrdXJONK2/Djq14rCUE5MVbW2BW9mvH6KGm4FUgm3b0eom8udao8OD1MfXtUsaY+aq
B+Frz4O0Ncbx2N+oIhrS2szFGwyVFAWkh32zD1jkErxWk3cVOZf/HUR1v13iLFhhkLhoaKfpLfL+
xpgQhiHL1k7DshQhjsew8UqaFkQPUiVXsrVCjCWsDvhrwxLwR00qqlI2OQUFr4LtQY2L9egvScTV
bvm4rpBaUbr6YSGRCiEZaiPBO0mGqq8uxG8O4f1nLV/bscCBR1rVcQMzZznuNJ4OE9DiThrSC46o
pUvPppNUXb7yrR4NFe2QSmNa4rLYNgMXhY+nqYA9vaJaWg5exZdZWsc297GPLZysLK32hUdHMYoX
gZ3Lnz0Hmdqo8uT48KmS5WxfavMlr50/TsNJJSJMdpXQgvYSEpcLTXc3VD6vMog2Wsvhjqt/VRRY
Bu7WXB9ILhfQ0imcqk2UgzrsOIqXBSUC6M/QA37EcAdDhjZaz8J00hXyNpddvF3aFaTXaBwFlm2T
i6PGkw5+1+AtngXusxzXRiU+a945YpiCXx3GGiPVHtMOgFJKJAAnkIEjI+QtMnP0nSEIXo3ADtsj
uRLLKatovVMvCYFMY7Zpf8niTcYbNE9KjDn9Gk1u+tZ2dyT5cGLLKWsFLg4MSO0+RuKPxnJGUjIH
tIyX63G885FqSeyk9ve+duOlo9FgoGCf6r3sK0XdyFs2WdazL5rs6in7pyi/wJhN74xBdeWdcdEh
xC/Q9OJkPliEbx+FQRoGSGkS4L2sWSNryB8yeg/E8jU0YVwPdBFRpbFR+8+Mc9bVmJghT7HFKIw8
CPedwR10sLNiQy7ar3xQSUhiJyIc1THi1/t0TfNwDJH0bPTRiAh9YMUyPfXiW2iiuPlxa0hGKyKY
97Lr4MFjiyBJ93einPZgp6PYtuqho+M1o1vys+g1qIz20GDLQYfj7mSMa3Bu4GnAjDAIr8BqGrTb
3hrYY2MKIMwNNRFo1bydRH8De4SpReXFk2GhvKlZvjHSSER95pBdoMV3a4smXqXp1W3itPg0I+Ac
0JP8g/T5/3TC/wud0PctsGD/Zzhh+FP8Hn+3P/8rm/Cf7/kX1deBPxhYFkggR7eAbwDn+BfV1/kP
z4dWiKtvQfqaMFv+RSYM/sNnAOgQPm07nk7L599kQni/QFyY1vB8gBMBaPy/QH1t77+hJ3QHKZ1v
M+iGnIBD7H8Hw+SZTBi2BGIv80XOhgiCHUJsfdc/jkuTHDd7R0iaYiDKFkburCZdJsyi2mOwmOiP
M2KLO7ZYxyjR7LMP0/JxoIYM5KHgRDo5ZFqvtjqs9E3T9fFJVgmlXS1XTS7NcKzNntCsdl3kyXmA
NbPV4k/f5STcc9Bad647AKlhYGYRNhCCSvq94ByxTLtLhkF5SNkRUhePfc7MIdFtkrX9JcSj/snr
ct7ZnZNtCWtlDkmYtKy6d3ty2DH5swyMk0PxaTOxCyG87CZut1Ap118Hifeq6OIS5BRdfQsHYk0W
z6Y1dW8DLgStfbTkIzmI9x3nuc4KlHhgfrTB6dcySuaTq2ImnfYOXri4tIYTbZQfrPwSN9igz3tP
p+Vid/kN7OmnGxXGs59yUsj9MwLL9riUz2tdvQx1RGIiuVOoslqxsvwZk37meTS82BQYMH7MzDoW
2uJ6Np3ncTSbzWTn+XNE3yRttm1xsVqQ62OP3QSl1c+MF3Sdec3VKEy6QAqUI2MM0MNKX7Vd+ong
PoV7wgaCH6wuEQaqlBg3d9ygSWm2ZVkSJdpvuYb+5qzva6vhFEC3/rmJKcJhxXS8z2b/WppxEXIo
9hdrwSlxQeD78bejEXNSRXBnjMR8bCWxk/mACCFAZELPSKJdqVfbB0iXGMTGMQRW/1cBlC4gjEgd
eq1Rl5eBA1+5eFUiutBe59IGbUl3bij0g0x8G0taiiM4H+Xgn9dOVt4SfpAL4mdFL+7CzJF4SBO0
Cz5SZXnnSA4XIwoqYiqrZ5my+sPC89dt368J2QOYlaOwJeXwgAnr0fTLc62IaMGs03CgAPs2Yfdi
jgzPD2PwcoqKP8HoHFApXOk7znVOp8oiayz/FA7ln1fXzwPpJZ5fFa+5pK2NCL+f1o2VgNWjERRS
Cu7vhV+KFq6JHuJBPFD+bSIPM0ce8ZdLji6wgCmEBvDQpWFsS2mSUCTmZjXoEHBVsbdirdmUlMjt
UDdr2cc1gu5ArBo57euRdp4rvD1tYCYd2jgdyEoK47JOGG/TuMGX2XB8JyG00RW5r/GLa+CoqRYB
eaKXfzP/iSgvamVfcBY2HiJbO/YxCvyh9VxcGc9D240PblueS93deXPz7Gqqf9KighQmZBpE8Lxa
TbGZxvSvgSGkhEVWjM4+8md/5dPOfOhcZIfqWSmr2xRUsBsCSV+wtnB6aDdFHq3rqU13fYFuQg8a
GgdldoYLhKHSylEllHrF709/1AUc1OUsNXkr00Pz1RZOdHOuhH/2R4yBV49FB+84axsJ8wzG/gd7
57HkNrpm21fpuHNUwJvBnRAEQG8yyXQTRFp47/H0vajSuaHKqluKnvfg5ElJJTFJgj8+s/fafkBR
JD1Ow1i4gdjfZaw3ljLCyt5A/dhNsrkgvjynhjDqeunrRblUhYF4D73CFJ6OO2UeKT1bC2RQOwVO
qOS1k0el6mVFgH1m4nTq0ztqB3WVYawT6Wlc/NxoKrp2dlHCH61+trBa4IXsCtuPwvsirGZCoPN7
rGdgU9rsK2UR7IHHy90plN6NaCNkBKUM934Tr/oJnTAmEbhNgSWdjIoIYaAYh34CXxFv21zKF4oS
6naZoQ32xfc46qnXZdLX5fw+wjC7YFaCoKPz9S1GT2Mbj720zvXJ6U12FYCXugW9brfFbIj0mx9A
qdp6+yNIjWhsMH3C/AFvZkn4uatM40MsEXSlS/Q0vWZ6CrrH1dRFZ+J9Rs+Sin5Z+AhUYqPWt7Ks
Beuyw8+RPSDT6bayNHZbEc2FU9zkZZkotqu5iLb4diQ78WPL5mpJdrCjbCmYwnVq4gBLBs3rzGHk
0OEcnaxoXlqk0tm5jxE3U5ov2WhuwYazwPAepVCUNlCke/kk5Az1cvQEdiLkuINgZG1Z4Ytwonk4
QTeYKA7zoY2lHJlHQfs9iVtTyqBc3ca6AfJHhvLkSOfKI5CP2FNUw9pOfVWuFEvfFzFS5jifYgfr
EMzzFhPhj5+ivv0oP76r5q/QiI3Nj19k7TCuuND+/ClhA4+QxdjBsqHJ5lLe9FOlZT+/rSIdwNaD
ZhXzJtARfolETQpduJqgJrs4lc6jkuVQFBb9TRKvG8ALfnyH/Jv8LWGiHYw1mHtz/5VpVeAWsDhQ
wjwhEkUSoadeWnU31YzKQHxST+RQJc5kzfu0neRNoOT5WsKx13X4dAZapGoUlT8Jdv9bgP6mAJUV
piz/VoEePof/Wr1mZRNGfy1Df/7N/9Sh4h+3Ok/Sf1aa/6lB5T80ClBwGlhaUEneeLE/i1BV+0MR
dUkDG6eABNZuhfBPPLYq/6FbGl2pwjJQQ1P2PypCte/4LoTW/Esga4Hs0lDq35i1pKePWOGNGUM4
DJpI3ys4NVCHCNdql64MnfrGrYyNjywKVvWlfVXfg0v7gEs2z1EReBw1qBEN4bEtt53vgYrH1M2G
RIOuics8XmYC1phFeMXYW+Xr0r9LvWwpu/mrEnMcOhJFhb8Mr9JHtaURX9Nc/hbEeaujf+WB/XiO
BHFYmgYOTP+Olqx9eIRAquaVOBsPnSTdodjwKlM5kTf03tXdlyBgLiiT6FmLpLtfLojTn4/yK19O
tb7DN2+PrvJOGRq4WFFT6Cd+BVsWmY/DIFDmlXm1hq34VdzVR7Zx4kvrZl8M0HKgQV/GvXqHH1Td
hkye7wXX3Fv3RCrOxwoQ4llCHLyrNvJrdpjXyTnpls0hQqd5xrzC5u0wvZokBKDjvDdiDwlosRrf
i4dwp5xErzQ/bywlR7Dmh+QTkYZ+Up8bin8ShljFL7R9y6baWCwoy7qX6ppdgTAKyvp2wBkOaaJI
vKXSltgck4vEfm1HjJkrfjB4UlbsR8xqebNUMftZ1vfVAfsca3HP3CjL7KW4SuIifI8vPB2X+Mev
2RPuZrLo9v5KZ7KOKPo1MFfwLY63mbMbf04rpFFLBKeIBZNy8SVvK6TuWF5iYS0iCntD0dGxM1hm
bw3ORsCy6/qF8XcGrenKJvm2rZUdQJXBpSgW1tUnQzo+Tydc1/jb0XCbl+KcfAbqgv28sC8umgfe
EknhYzZcxGFRwIPMFpAWnvJXnRhu6oCF9oXRjUA4fd2ThxY4eUys5KonjwQBaLxEgY26M2G4ND1h
/VGU/YwuMpXQkJ1V0Z3YLZ/rl2GrvxUnonOLg3w/kJqtMCxeRexeSVy8izw81ZvhEGz6eRWc9G0P
O4Tdm90odvmabioTrNYiPBdL5Ytse9x/LjpcpLXDWxs7hEGgjo31pWb7TzKRosUpurTh3twypKXv
AEYSO62Tb2nK3NBhbmERLIEs7Vn68Pc4FyCjPXFvs5bZEQbOS7iX9wDZEcmUjL5t1q34CMj3iz1j
N4KDARG6NR8BZOQIiRhTftZnxJvjAf+kehSf5d7R7oI1Y8fQwFdikzM90PNc2KUY1OmtbRi7ql0g
tXjt1iScHuU7qVyY1+BNP3TNtiWB5dG/mucZTf1hutXQyw4fw1o/ZMdhzXAvU3bGmTGPkDrlKn8b
3Ly041W1Sp+sJecJbIrOjvfWyXqYK2xEHma40WntjE/HIv3sDyqv5laOL+zaq2Ox1o8NzE0NbAc0
+oWRbAYYJrxpKnPXfgF71F+mTvuqr5hZs6pyEALNTiPYhWudNQAKi3DflDbSYG1YS44Kl+O9JuWc
J6i7uWOsaT4CEuIoQgcPs9rKL1cq3FS7PmREhqzBn4FTVjkDFZpgEIK944s2jsI+cEhdkz7SKwv8
FSJjhpEeqJfVeEKEqXsT8JR1fG1fpuVqWoVXFWRhCcrZDo5gOVG4axf/tfkSmg3CNpYU/Xp6LDfk
nxIRcEa9PdLiknmwhuU3emNgI4gyj0p3tc79vn0ON3Q9xvN0Jz6Ssr5EdCTeSUd67X8/H7/DcU1T
kjWVeCU4cNzmvsP3ZTB5hEbL1aoJWub3sydnxqPJyvPfH+Zvh/DtYTRLNjAw66b8fdRS1wIiGl+q
Vpo0XG4PYU3jegrYnzYQ8aasxahTMWn6f9Oofzj6qZH/dnc1Wf+IpqbqKiGqlnjD3P9ColSCStVH
q2lWrDwfFRTQjjbmMXBRVPa5rggvEtPx1EpZlT3EgaWCqHwtFCCTPmye3hD0tVpOl8L3+9VsIl5I
U/BOnZaT2qSIO1h4xzHAiV2B93YlZdLsSIxUxxxl061lqXTnGQB8UjWHFmCvm850JIW6FZU0Puaz
Uu3UAVUDIMlNortg5JsHmXk9yN6oQhDFzD3NCzxT5nyHfA0XNL2pEEwraHwLOFzXVjO6+4Dwur2V
5tsqJpsySwwBa1kAkalt0FXmkYc9zrBxI5LfXqwD7ZhilXNT7R0tgV3lHdsUXagwoS9Qe7gk229E
EpVZCc1ro2MSq4Mag1wDTUr30fTWNWQrBvHDQAwDlslTRKjwkre95TgwF6ioXFTSwqYQM1ZsofUI
S1JY1lB6lugmv7q6RSYx1GjLCvGefBx1H/WoN/L5tkBBR0sSlLBJzAlNao3ZIEoYB6GViiqUbxqT
dxCJX/IllHzO1JzVMpecjwOH0bQWMNaSBWZPKqsVF0OeK8jMXRT0/vu2MfascCFDiAM3PkM9QtdA
vCiob8zCVYDXpFzJ2cLH1r3qe1lYiK3G6AO50TjEJ6UQ3i2ZnyzX5osmvwb8vIvCzD5qACArrdS5
n83yMe7bfShoGTYRXXPlSH/oIm12VLSHLOWREwOqgEhDjVaTAjjr+j1TonuxRCCQSAfRDFfCpJ2k
8YPV6N1cCth52JyOevlQjulreOxEQEjN2NyBPLuP/eAiR80HJqAKyFD5MKvoIrTm8fa9OjjSgPRs
jiA7aZmyDMZZWmqiwFNM1BUORRaMHUhPwohkZISqDCkBy58Ccy44hKV2jeSZJZjY2arFO23KG6RR
gkfEANnlRY2oA4AYIweWdt3wkJcZO/ehsMeSUHph/Jy41ElnupBP+oE3cTNMjANUK8kWYgL2uZtY
oHY1NwqdXDJs6hN3hvbQ8w5MPmJKXp0UjfFULksiZ7vhvgSZ2OI/MPEIlF26JH/Uy1mO3N4z0Rfc
MQUiGyA8JgIr1JYDgtUaDmdrViv1pJc5d9AbhWvGxFXZZULGJ3p8jSiEYTRgx627OsJIi/pCekFp
aBuYUQA2Muj8jMPXGX92ry3ZOV/NZthZSrg2DdFVMf8YyYy6bgKzyX1yjMiKvXXzShCA4s2y4xRi
A2NIZsiOadxuGnWn4IuFiIcd9DAr7FqnYa21t/DSUuuXExbvtaznE9bTjpBan6ZTu00C8qq+E3AW
eipZ49Am49outFACn8L8o+TkW5SKyRa+l4PV1GNk7pj/JODN7PIGCEDjswHc7RqNIG9+fNEnWd6k
UU3NJjPS8qrWPPltjwlV0JCXSQ1a7Ekp8ZGLyXZUh2Rj6K8x6rkCSwS/FZmPOa6/TRGRcf/jd24A
wz+/6+V3PhExyle8rwawVHRjau8E5NQuwjbl+Byt1N+EnfxZBbLgYkeInBNr62khHuc7MrgpFykB
sLMum31xxtIQeWTSUDL6z/J1XsnPMUK2Zb1P9+NeemXL2mwb8LbW0jrNiJ8bO3lGP83Sazeiz/uq
PRioVAg75WA+LwBHmwvxmfAz9Ri+Njt0+vtOXPiH4g1f5Qm94I1G9MR7pD+Z2+Y+XKnLCLkw4CDz
iCKIBTInPdBOmIkx4+p2OajLurGNg3hi7S1RnibLWt9QzpJeC1sA4Yp0xtcWkBK4qJ+lxmbBh4aA
v2ZQIKL9XGhv5sn8AOjzGfXP4HqTeAn4TO34i/1XpTjaw7ADw5JjXbTsPKHqsZN2mR7gxj8UFwr5
4IRy+MHwDE88RsQYoT1Z+jmFhvKVvjCQQRHxNr/E88LASOggomfJP3Fv4pZHCvEWCHhFq+Ky9B8x
42yINBvRVZnsJoslcXe6tCUIEPXHNKxG08V3KQ+O0mwldU0YxcSnrQX1a4v7m+gKiAIYZ+aPTF0r
dKWoRW/1+U0OdtKArfD0zhVn0zZzBicyXTbxN6EwY+7crnNm/OQSwzl3gse09Up24QsT1zNqJ4pQ
BtP1k1x6iuTm+EwABCULSC0Yr7WjvDExFGzM/c2NhZLFX+BFZcetL4cnXmM2ndPkgcGplZXM66Hv
xs4FNBqH2GMcYD4t7CsnOoPgZwZWfGpgiOpt/YbairenWjQjNEX8Z4v0CP45wW0crPT8bujXo/Us
HDjCrIOmbfRnBtD9issiE9a8xAZDq+DeOKgfKP3FxKEla8tNzUq2JbaNmtG8GIecwMH4YEZb/UNz
hPP84B/pn5rnmrDo/K69jMAicU28UPo+5bty3X/Qk+FjVD8VNzro++yVmSmDp/ZxuEZ4WnXbOvCx
YSZZrMzBRjhWXFmL3GM8R3ZJHpS5UN4ymjVcRCTXoQPAkMkFfiUGXl1qh+RKsiJvFKwPPXaAA/nL
+rE3FsGwKvn5N/y8YreX0WdQdvNSw1Fmb7241EQSVguj8qora/spWPM0+af7/lRI0ATsnDG3uQu0
ZcTaAJIv/y2N5CGpbW0nVQ5i741JB2rS1/BOufwbVbLkDcqXov/QJQ/B7OEE1hMv7bbCG2ES0V0g
rZjPYVWpKMQO1nHKHHy/2bhnuL9LoK8HLlcuKX5kP3j1tkvccdNukn0cLKls0g92QfGTaO3SnZ+v
6G2JAmCKDPGieGP15NPNYRi3UewaT1xXGEqZcxNLWbN3WMmcGd1b7KgrZrTNLlzlEI0gwDylHhs8
igEaMGwZDxGklWPL0gyBwxKFUAPtJLRvvj7THtDS0DOwWdyheCesd95bXDW0qMwFnPSlxjszgPSx
wzMdeb5JkkvvUeVZFxM86iNxllCSTVtZN7b0JLmyp18xC2+tZ1ZW7EW0dbqPXOWaM1dwjN0WTtNM
8LwzniAlIi090888t268xraq7hOOMcJ8lxYH90cYLYJVdlD5d/sn1TNfeA5nOl0zX4WbHioRyZc8
6xSroGMRVL0cj8jcptoWDTcvXPHg37E3aW0m67SAw5K2vL1rjsIzm9F7NqPtk3mGYPASrputzyCF
MuHsjxijaLbtsb+PJ9f0Zg79NQ7AN9nJHriFtifWX8ROu8UhONTvswIqh+4qiWyIaCQrUm5dyzcU
NHtOWPWiHKJrsoW/f5vVYpF38C0Q5TSJqzTZle26FE/6Wd0b98VDBg+A0C9wb3Awueq0Vf1Ba8Bq
aFuvpScDV+2Rlu7AHYZRCD1i9IaQiFAsi3UHH9ab8Rh/l51lS9xovO7Iop6qLaDIUnXqJ0lxFIXL
wDywK60l1xAIrl+FwmqUXN4nP3R5LkVyFsddoa4BkNCkYpvxOxduH0kSBGkWO7pK6aOp3qgqCCov
2p16Di8CC9KF5Jpn2bPucW9iLiwIwYYMT1oaaz0HS0G9RgyidItxF60iKgLrUB1qEp/UQ6XbEp/K
Lwj2yprLLnic3zOguhxzqhNsshemKwPy1pcsWFEWWc50yrxik5yDaKNIbyHWR/McDPvoZaDwSrdz
vYFGE7fYD9iX6HsOf9RvQbL1hwuuWjsQvhY9uCUAJfGJ88cCgUEyFjq8+8kJ36VHwVrSEQz79JkJ
hPIkHRmA9EjJj+l6dqszqq6Yeu4cvHBf4jBQlFeL+M99fyzuItD8762Ljjx7FDEzsgfDncsLMEDQ
OfDk2oBWMGAp46TXsbwGJlW4nWiexb2lcLmpSJx2z/FLa9jJUaYuPY9Pvn8PgzahAF0rXLExkQb1
snNmwlBfcDkRRgHwrHyrrsVL4e/UhzK6i09mubW0lbaKn2+FJ+Dl1xFBLOs0oAfSItnEWLlXMzeK
R2lVuvBHscXiBLFR7nrtmvYUxWayDGsPM2D3ecsnYtmqLYNqIaLOezbvxfng35NL4/jP3WdbLkqq
gAtrZJSFSr3kgxIcRCe7GqLtn4qzagd35S6b7eRVJ0rjS3G7F0RDwde0yV5l5ZxFKKQwWfGy99th
4JJepGiTFtEZKdsJnpOGGncTOdOL2i2rK6e6knFM2gGzsQP42nvEE9xFlJX5wGIa/pp1ZKD0qrji
J7+QNG8IUOazGQPC4/mgXStQKLZ/kZlebrW7kmFJ6IbAxz6VmSrWyT41slmT82xhw3AFPBHoxA/E
YvWnXl/73BYnEf0C57f61s8izYm4UIOnmdzYmj1oqzp45As+ehGN7aBy0g3Yqrt6mVICVVFNo+4Y
7FAbeDGxJ8kLdT/RoD/lue3va+Wrqd/rcFmfeE4T9yikvevgkxomP6Kii87I+GE14PoFmNM6gBOt
xC6f444ad6F++ryNOfh42o9FBzOBuMJFeOl3/YfxPrwgRE0Ce36rPukaLcwzte1/Nbo7cqMZ6Jk3
zJK1R4SF3LPY5koeIoD9tGSl7GVUl0tsSMMhoczAzJGrHrIRCRgwArZFdYicWcQn66of4poSMfJq
fB1bdV+tGPhxvFROcEif83XshRiO37rSwZEcXqotmEw2ZNwpjqZXHUxzK3rjZ/9pHrgqySzJLuRw
7vN36xIc230WL9Q3ax091DuSgZmfV3CY3Sn/kubTBIYwJawRy/A6x4JGVNG7YXolawqLVgY5Kxe6
QGBehOEdbYRsq7dd4iyrvM5jpRGCRRcbogzaDkEqbWHz8geS2O77rBU8sZmQqt02ot3tT398+fHf
/fjux18zhuAGdkkaDuVO2lpjJBGKcPuvCxbyG3CWadCuhiwOz3BXl4E2KnBEEUmEnDNt1ahLU6xl
pNa8XiUCTwJKiA6Mx4xa3rwBQo9BOPLBztDkZrAjl5qRnMFabFE78bNZLZNbNRPdXuAOMpOSsvDz
Crp6UoLX6RPQN5rM4aEXLqwjKirBIChwEp3GMLGg1iLDKEvjKfshor64fZYSPXSqrhnuJQQksHnh
p8hM2EWLgrtlsbWs/HikE67vm0bBDuebrzKRE5TVGIcnZYnqmXRPgClL5P61M6TkbI0kjoBdHMOH
KHK1SkWrGIMWj4K2tnvFr91KA5pUAcBYorlu7yqqIzjyS8uKzUU9BjRrIykcYjNs1Y77epnMDFLM
YRvG6Vnwq9nuRRSEYaM86yjncTeWm7hLbvQZJpmqEN9B4yBPyNga3Jz8sCJIAI3TnJK8XFEhD4V/
TiP/RVWSZtPKcHyLkfY55vzDgOKmiTvcGETgsdZJQC6MfGpLMV3K6sxInMhuZ4oyOpGJoiJr1TVh
lNcwM0I7joDh9uamMYKdX45PqDnldT/gScla/eTHr2lXw5+ypE+1JCsZv9zo9FMce/BLuf8KXtyp
6TMp9hQAyKrQ7pYCi+i2dgR/vJuDc5bn2lPWPTUCDs1RbJ9z1uG2NOB78i+V9iXh11+AYXrokX/z
eYcrM9TWV4XcQGrGGvWzz+Qk52fIJsmpRtUZZHidYzY/Ci1e+XZUogWus6/ZR5J5U8iaKI7CoQ9X
PrM8VtXXylDNVYccza4Ek9m3PrBhCIbH6fZgJG8GiQRs3cLuOgK5xFloOdiRXFWyoFPGsogyXV6B
2R3xf1refDMXJDn0vVredvPjUAmP6NgOOvfQHiUJyuvisW1pxn783SzWvm6S8ZsZsEQQ3zBPi4yR
lj81j6ku3rjm4qUV1ad8TFZd5eidLRDXLoINoLi2HjiVw0UHYE8sjXfJbx4LbQC0RUMMrwE/VtFe
8wo0d64q1NqD9VaPyH39N1WnNAbysDUKCuYyY4NAdJalPuNKeqrR5dCCssBqo8FOhmlX9N3NkFPb
hJhRWWFXxEGXelKdBeu7UGOpVEx0dEDHQJBFNDMwP+TKOFuT8SDEA22TUVNPi89JObzFI3ca0Nke
sndaj3atRQCr5C5n0UNSjhpfKx0yW6xwpKSoex14Y9DXotlpMwW4yyS3KzNCN28Bgtv0EjcAI7h0
WGU9kD49fWnc9lB1BBFoV+c2RLHaQnTxw/iVPNSc6ZOROGbbruVUSTylweOSEolmKz1zCxwm+bqp
mOhFbBA5Ih2F8OBFjcpcVNi3BR1xMlZ+job6KlXTbUw2mZBEpEUotXfkBGAvEIdrpqKyj2SdTsYA
5ig3rC381o6HgnWyaAQrQIZaoAtuKRVnhZeWq1POV/Cck7NWI7/HtvYIkYF6JGUXwxme7azqQTFp
0aQ8fgbUwfoq9qcD1mS42+alx1Q86w2Zq2rimrnoFQW99NiHsgOCGaNOMsnHkj2gIBY9kevgBlKI
oIkFvUJNxvsYui6IFIsgZjrXIsyuI1LDqOe9UiylvtnLsE0n1YH8EK9t/U/owkul7x7Jhopx36gE
3KZx7JSgHSmUx03Tb8xGfglHCtmyfRb1bSCVeBUIRDTIazHb5hMm/rXCkig2UBCEfF9MCrOZLNjb
d4WprQGt3ouWeRjL2usHnU1bKw7rrK4/ynRjTeJrEACRYSoP0zWabzm/KcMmI31OBLchY3MB+2mf
QgBlPAqdCxPRYnp+xW0Bc7CisCfD2iZ6j+pMkHcYJCHM4f1j6zrcRWQiLJI4OhPXYmuplq2UirUv
eia0etZ9UMeZm3aoYbqEUKxmXrd6v/HjWtwWtVDYsZjejX373EMdhSOMEB67Js0yNVGW92e8kK9j
3zlTSEB8n2+RThyH0SJFnlTcxRzTSmLsMgUYvSlif1vV+KWeyfUK6Z8XGvTEeRA01FGpsSys7Aq5
gt8qGavVQ79Nw+AqGiPRR/hgGk3yqiFNWa3C1xN7ors4zRYwxhl3kLMizfJD2k86DNKkW8zpRoPh
9IplcysFM9ZvUTpnJjVo2pZXML800Xp7PypMcP3BOHc3e+WkcsDLFjIm8NTkVdE3sWsNVNqqHqpL
45duQoapH6FvUgQvKhn0Kakl2ZGUr5W03PZkWAg8/wf09/CakqfEQOuJoJVqkRuZlCsJ27ZBXKt4
0UQLLIWsZIyQY4VzqlZhtZQ09pCpaDB9ndu+0BVrdJbLbkYcKQYQIP2874/JSCJYbBrkTEHrDGRr
Gc6D5Crsdf5EwUQI9yTCGdQEI8QwZqldlMl6FqVVVph4AdrOMQUkc2FHPliODFqfx+WAYmM5hJOd
zHJjN/iAyR4k1ySkL5MQsdh+LJwmtQVUXyJTrU0CWDoY3VVh5F48yF9D1TPGTcE2XHpB1BwTIWw1
xbQOTbdv5DBisxs6M2Fbk9neEzvCXLOt135n4kMBrmfU2nnIuOWWc7eORgtjHj9DRPB6qeMlBJMf
xSyt0jS6r6aGT0yjPcoj+BsxyZ4B+F1Jtpg8DSJwG1mPBtJQV+5HFxicb0dWk63J3nxSgSViqRGW
mqQkLGlyY0FOt8vbDShWkp/aPiDNTGcmYN5m1pqc3s2CsIX7do8RQ6XSVTXVkUo+xhmQJ9TIGnY1
6aPLwLWrceMxx8fdr5b41v32DiVtkRpvuhyJyybXN0E2fcVFEKI3782FzytUqKrTgSddSDeyc6SG
sq03ZKiAgEPU+Y6ukzubziURNj55KCOsmcSVsqSy5R5aMYK2K0ibYNd3NAoq6oji5kMnAOc+yeLO
ZUHT4YhFFVSxyk56JBCkZKc+PGo2GtPAXCNojb1MQhomkhLnPFFfnXX2/aaw22mevSjvjwTSwXdk
Lx92ijfXubppsgG29e27b78c02JahwCjgip5i9gMObDKtM1ghr9++fF7oGgsJxLhJsYEgf74UvV8
AjiwJCcrqdp8SX4Wu0LZNHr+rhVi41pwkZe9KBD4UQXA3sKeCV9IOkIg0chCqMuXYy8AMABRoqZ0
bkHZbvogADPH1EkDGswQN/35pZvK8w2W7c6Ee22aeEIDLGuFsZFDBaDO7QsYYWnTPlvSaOCL/M+X
CHmBOmvVOm5guqa3L5k88uPg53YNTbzLBpOpmKLlJ9EfZK/vtGSX4jrzfmy7/1ck+BuRoCQh6PxF
GLB8bV//6zNvo3Y6vGaf//f/uGlRRx+vv7pUfv6dn/JAU/wDm4mpi4qG/uFmRfkpEDSNP3RF1lEB
QvUULcX4xaUi/SGKCrYRYip0EX0B2b4/BYKy+ocmK7p1U/MZuozq7X/iUpFvIcC/iucsXcF3i4CN
TAZdEW92mF8lDMEwijQZRbfSkrRdVlkdHQUcmtumrI4tAmVUSmHIslFIduj3meVDVLKL29S8PKnl
HG5lMnmFlirLLOuB/rXOdzcJfZUGjOa7vFm3Uo+bqjKZ7uWVZ9Ee/Ub88S3nWBNlgO6mhGEHEZ4u
f88DrSocn/08tp7IW4V2P3ITAfqMQMMCJh/n6szgG47VB6V7+pvHlr6JD/98cLJMRRF2Km/JN4Fl
rcS9hFCZuIuKo7YvvCplsUtIjoMTBDGbHxxLnSYuwdHnK0DOf7nW/kGE8o+Pz9tm/VCY6qryLft7
lsaknFS19TKzOSksUpfSwDyfOwALl0Cw62RdRVg+oqwB90Zt+pvH/3b9/Hj+Cs9e5fKWFbhhf71+
qNmIRNR48TWtpf+t+7ugvmGMJoYxonrbAylMLAwzeq97M7UHTKfczjxTdHIU4wsF+cZvXpJ//olQ
gN8+XBJM7r/+RO1Ing+hDK0HEgApREyySy6p1e43T/ybsoknTkiBJOMSVHWZtJtvDwOvSWn6ysfd
NEv4scwipvTSCRwgZTWBbroRg5xhPvc2bmfskAZhOBl1PdpwceVdCYzCS0dd38aRav55Vv9/Q4+/
qaF+/GjIjUUZdxuXpHp7hX6RJWlVLys0V53XVB+GH9xiScJ3FQPkNPmXSGVyrfvspv79Bfn7yw7p
T0aloiKKkji1/vqgfpjEgwnt0EOMD/ycyBsIAFbh/Puj/NOrjmDEslBAWAinb3/+y1MTaZBiKUl4
agFe5dnkadTEa0LSg9v07w/1T6/irw/17Q1G7R1U+NU7zyRpdUHILq1s/FHGbMlgitA3Ma+Kwuk3
qe3KN9fgjzfPRMasKTcps/79QJ7CRDfxEbWebKBYDIU2X1mZuG0jI2OPg8m5tyAmTd2+LIdLa6ix
M1X9ytSR/ZWCkSzxFSjOEKOlQXe3ot8BF93JxOpw7ppdzxRkTHaVNopsGS20iEL0VSNf9gRf3vsT
XIi8Dr4aSZ9XU3KqTVbgQYJmW6JL3ZkLZptnqRNeVAZ4q39/vX8cVb/cim7PXBFVQ5SYZBry3y5b
k0AEGRR366VyS+E5MgdvqY7DgGclhP25FWvm7JRcRm9dmpRtR6xOpyHvjeU4Egyh5/dpw0ZQJFUU
FbGELqAYlsoUw/6J6PZ6Lha57xlA1UwqUq043ITxJauoCtoLbZ2ygzhElnzzzhhUoNgeYNs9kaMX
s8judoIcP/77U8ZvzPX6t+fMvet2WGn879tHNbaAvcwaAwLsx8S/dPOWqLbPsUAH0wzXOS4Se+4Y
0A2aNq7yiZdD0L4mqzlgp3ZLAu13QfGRJ/y/iDI30lFTlNIz/A3JAcnI0lKTXL0jy0GBrRMoqXGx
OpJmxbdYMCEqj4z1B4P7pFCRICVzmrV9NgEeRaUittk2s5p20Qn8mRpn57G/LVTLa9vtJIg0pAVX
CJ0p6VsRIxMRTuM2ngPmQiFYGezam6Hrz0E5XM1+S6IkmqKMyKRCvRdF7Wpq6X0da9rK0gXktXlH
c23iP8NLwzgQQ7xAsWyUyrKQGd11avQQMWi4KYnBHeFEvSpxdOqM/ogRc5HeymRzGt6nUi6RyeaT
IwVAp1iipSh+ZfMEx1/PCDwru4sqsiEdhPYYDNE2aVT0f+WVCR0IUBXKQ9GnG1VkoRHPLemNWs00
pBfupMIA62C9h7X2Xhj1SVMvegF4DYzliyzpF0bDT0YWQt6yxnWGZ3nh32hCrck/UvfdVQ/MnqUv
7rofSVGcV4T41O0xDaffXFV/P7hMTaNq5ShWLZKOv5V0YwMcXhv4HHVq6xKx7Jl9ItiEQl38EUdu
EN5mZHn+m/P/Hx9V466riZpxuxH89WS2aq4Oa0647YoPjYJ3oUiRY+qHcRau0NcfE0t/+s2n5++1
l4mP2zQkS7IsHSXuXx+yCSzIn2lH7aWifSGhhbMtvq+B4jr1K8wiZANMP1rhJn6bT//+4H//4Jq4
c27luYXmWNG/fXADiIHx0Bc8XaN4KmvZjSdZWKszk7SylTfY6QzhQxiM7Dcvs/RNc8wpyQOriJyx
qCsKL/VfnzSEWQH/2n9Tdma9bStdlP1FBDgPrxqoWZ7tJC+Ek9hkcSwWZ/76XtQF+uvkBrnoF0FW
HFuWxKo65+y9Nq+z3XnXgCtsaxUFZXiM4jkrxXtBzbB2lqZunszXhsVzhe303e1fwb0Y//Vs/r3r
82x83E+m4xkeR6Jfn00miF5yZdDg8eYUpC/LRixh48bkz9F24cocGuPaeDrdI7u6yyLE9jnUrCIZ
nsmVLHdOrm/+/s6Yf3prOA/jyVkk5/j/f31ONcjXWfReszMtE1x/rm2RCxqQj/pXGU+ffcOIs1ly
dnHwxex7+VthVY+TF+nnJje+ZkADV/vGhobvaxMMY/rlnoswjPd10+rxs5Gal1boHjw2o9+RnQLr
uLjUc/KZ2OhLiMKI/uNlvh1rft0mAPd53lIRWgG12m9nkdjGwhQlVrMDfRvsyk0bd1fDi4pt2Xds
ykZW0dsTNbM1u1gRWJjt58amgeUsF35Btdbo7rs5c3RxcerT49wMUrYbN2iC7Yx816PfGerg+Ano
jqxDZ/vPulnh+nURCzKJYwkLzsHotXuHzilv5SEmgm8z5vk+5jWqRFL8x+nLXrTz//qTA8PABwep
gQr613cxMhS0H39odkRmrwlY3CfwObxEm/ZzbZzJuSVDPrEPUOVyUpwRRlXJZyrotiUc+PsOHTHH
c/p+0ehuKAARS1qLKLqf0Can1ZdirIk2XYrZdoHD5N81f3hRSe4fczDSxI8t5x8Xl5NUyL6dPqNB
J621S2axHw/xVkbNvALb/z43uGfyzIazsEAsTb15GuDV//0zfTv1/e3V+O06GwiYteMKfnDcLQlm
OSooc8a0VXnFsAE9iSgtYhsF64/4pE/XgdmYGHGclz5t7/7+XJw/rfQcwNmkWYUM7/elz596fAVO
1+yCwut3g+1PJ9vM3rqIQV9tTOAXEdPSU4tWKsbhoufGXTFW2Z0XYBuwFwKuoc7AT3lJifaiVJ1O
XlDAjJg1plvLGSct4dHb2XdQXBFwrOq9Nbr+EMTIlaPahWs02M/82Gfld+kGcmm+Tnr6gIZPYG/h
i8+8bCci1sw71MBkLxTulwJKzMoP2onwgWjcEcrN+R3qqskS5VtoAh3dx8MWdGiB9TfLjt4Nr3qB
VMTeLoMtLN+3rkWRXifiLGp0YCr+6RPaePyP1/bfH3oXyDcYEhewPy2NXz/0YEm8xXyNwc7O3uMI
2wFsH7LiZ870f/9Nf1gkXQ7c8FNsj5+qL2/y/1NINXnmwlY1AFLH5WcqiVf35J6l894nwHyVMOMp
C2yMdmk///0X/+HISy/M9AMzsG3X038vnEky7STpCizPpbPt+pSRkD/ah6xtfpiWB7bBjzae2bVE
G2UufCxdbAsGJiji0CZnDDal5xMd0ondLEd3PSUq3aI9j1zUnH9/qn/4oLu6bbqeZXG4oLD99TUi
V7E2o1SH4p/ECzcAGUv6Dkn4foShWAjx2XiQ8/7+O2+Hlt+udDp+ZoCjidYcJJpff2nQa80oBFeX
0XdXHdUCa//G88Rmdr1z7DMTNd1GhhpRsXQZHs3IP5hN2QNRzSJEZvb9aKkWHmrbh2qBss5iehbG
gO/uv45Ay6bz72fK1unxvtj678cv0bXgLXvWpMG/sbs9BqQZgh9XRy3pJOnn31+ZP35iKZH8wKDd
Rqfv1xfGDdIsLrqxgaJxGVqTnDZ+q1m6VxZn5t58ftcAtPKN9l8f2H9X5L5r0CXl48obYvv2r784
bYy4Is+82SHEeBsm/Loe1WHEVHGdjOqOcgVGAvUnGcIaoClgZCkeB8YF1OFRXKx94thAl/dMSLIj
KZPyP7ZK499NEZ6gR/GoczH7/7IgD1PnzEmTcUVpNlm9i32LaXpIgvKFuvEjEZyOe9uHOE+95k24
XVCg2qgDPWXi/k3zT2viJfz722X/6f1arHgermwM6L9/kNu4j+DR6mo3dXEa6gUUCTgQB3DB6IMm
Dq9Ni4YgFbEexr0ebzg4HqRJE7FL/eJ+KnYloLYnaxw/OnhpT2g7H5Koaa5xeYJuP59qP7nOrDRn
uOfdxo2ccic4aF5L9gXYuJfWR7qAcCq4zJJtgrk1AgN9IqXBDfq3pr4Asp6xD9DhOTRt+05+7JeZ
pMyDhmPu1azjn3MtMN8ayW7ACnYh6sFDsT/LM3CSpuYM8PcX7A+vlx+4rsti7HGWNn77fCcaFFWn
dGs4Zs7amgmY6ZA2bYcStXLVOc8i6R7IZP1MIUz+/TcbfzhrYV6EmaGDVfQBUP36CScHlna/Qlbv
jmAbU72z90KLop0ZkU/sV65xGJAt9WQiHPOI/qa1zNmSyfr/r6mopRwwCss04l87gyzlDM7WrgEV
THfKRmFVZ7q+FQMEWy8x3kfQ1depKs+pbTb/8XH9QyMdRpdFN5cixqOX/9tVbs4gaqqOX956jF67
ONmZfvUd9F28JNOaW6GB/Yzn+ZD2cSiTOvmPq/gPq0yg0/KzXcM1bCf47e3npFS2QeLUWA/mAhPk
wYpQPjc4GdMCDr/+n38xpdAfaklO2Cj5vMDzLdbxX993H+1VF89Yc6DbB98rkyiWQSJUG2nahKJV
T3nZ5xtjrINnzfHJYeqin5aXJCdvjOpdPEbBfaq9l6meQH2c4tVASAnyJyu+78z23BjM8+Oq09at
x0ge8Yz24kfNWk6K5Em9yc4aGPzXhhYTccTyyUzyt2bq4do2Kn1vxwDKTZM/NHkxMEWoHHZAnbK3
HMVL2UqsPRLJOMNQ6y2zkem6iYOYbURfT010iY3lB9lG9I5ldZeSL2Tq+iPdHO2ZWB16M4PzKoIs
PdD+ii6RyFFkVTZhPHqvHmYTw1w3WA8MNuqX9tOqcGuJsXfffOu1m430o6evrxC+qU48e1QQD9Xg
aJdBRXBvmfRjYkii4DH1ggkbz0Qok7ifgY+9NqVBjstkBV+iJgUI5SH5aE3bviuD/JWTDI75NJ6v
o6mD3uqYB7fBN4qg7CKNMT37M3IPdsgSQWz6jNKmI9EIqlFgtNPXhHNbMbXju105OWsHVsaWdHMg
6PkAL7SrnlLh/SC8cP6hZ8ZD6edf20KA6DdtcZk8aJ/d2P6UE/64pBsI0PGLCtMmADDqvbw/iqqk
AmvzWeGuUdMqNYrR3QrSQrzcwrxQSU71Xf7WamkHFJmvbg95yeyDdbOLjaV74srOLq5tVbXHiTbJ
7SHDl86x9c1dTsL4OV1uKt3u/7l3eyyCetT0KtoJzGFpZjlnWo/u+XbvfzdDEfdbOdCT8x1JUDtY
MpBLFTSKYRKX2B7pdcYTGmUgq6dkRHayCuB9nmpPfRvdiupljhChx0O3JHu2x7ko8m2eo1jM+ni+
0ypFXCwi2yqq726PMPmb7kSe2uRiZnvyTs5tGTn3/7tBabUmz8i8esXCP26ycVfSft83U0mGrynt
lzGzEjAbxW5oicVph8gGjEFJdYTn9TrxDoSJ54EMh3T3ZPtVaGDhfNOSqjo1CbUM+VYrXUrtsZWG
9jhW9UOfA2Or0lK7B+e5ngOBLWjULLRzDuz9JKuPSdOg0Fq+LDjiXxYrbdeMB9VrBYkgXjbcc0xQ
w5TjWEPPeo9EydPTk9kk0QOQdKImtDE/9LKO1ga6wzDV3fTBJmTlgQZTvx0nsFDz5NJ+d/vkZOmi
P0Vw8tESe8FrPqX5TlbS27alGb26KaCFEqUPZyvQg+44w9RGdUY28HwptWh+NbPiqKEdfSh0pV6L
b/nyoA3c+ECWPBeDxHBI+fISR8H05OJiUNCuX+pJ4fLLAHnJ2UpJLV+QiZTE5PgK6+52j6PrQK2B
n6oRoTG0nJHSyVLwrWcv9OrsG2h+kkX91j0WCTKOGcehTajVFSw0WA+jVTsHM0zB3/Ky9ChXZuZ7
q8SJ+zAtLeNJL+DiaGQkVBLd2cyfTfZXgLWhdDf66ENTzfjFvcBtPBqDvGiTOZ9G2YSNeTLUAMSW
Tv1D28PWj0f7S98NJ2Mm59MdTOtaNXxOKtMfN5oisrgB92KTAvszcSEkm3YMs7DSCZ+IHTJTGqBc
adkWT3PRPUxEWH0lUr3cNr0cD9qoNV+c8dVxIINBfd5aUqNxXKY9brLa/9olx9qc3G/Mf8dwVHO7
b7Q4++K4DNqXx4EcWNtconTsR5ZVy6+aFxfq1ULEn/Ydujyp5vS1nMQ3FpL8Gyn2fHv2RHi8uvfR
nr8maWjFongdu6F7sHxxSaZXadfGs6+C6s4vxhec3NGLA/f9mrbaj9tXuS3EpWxyjDpRBeqy1Hg3
6L0+sMlgd3Ojp2C5mVpiP6tktk85I1CSBBAEol1rN+SsFHtpGtNLEKHKFEJazNuq6SW3nQxAv/59
RMy2rqu0eerGxLgEtnhUTd88tcuNMdI/GCsfsXMM8KTqHdrO6O2OQ2kyo1q+TLs2fRKkN7iD/i0o
VA+RaPT2JIl8Ga0Sr+jgci2auHs0m2TjOBPfmw/e6GHfa+iousG37yPXox53NiQkOFg4cbogavZ3
ft0yphgIAGDBc8+O5sut04oE00M83cWkJt3d7vVwc3F8AUmecelP5PzcqxE25lhIAq3z16COYwiH
i4EI8PpJ7y0D9hwdG68mocDVXPPoGuy9wQLkDabCO1n01zKZABT2KsSpmTzZssBa0KTko0zpusuc
MmRE2zygQstwtNveqTbxKhWuzafUm5O722ZX2fxrkkJeoek6X283pFG+EvCs48FQ8dkO6i26JvNg
R9H7LNoTEvJim9Yfldb/cCODPYc+G3/AKeibQ5cnKqSiJrfFG7fChoVq6BjZ4a9DsamKI9T+vaKM
WDk27Kse5aUlf4ose8yyCGxlPoXxLD60Se2UHFcOySBEKdg8C859/Yih2fOJhpsZvkakzSTNW1un
q8hUP0kbsdnHKWDWY2t/7YX7qGtEmtD+euA4vylHJClehp9i6p14U3OG1Ar77Hftmzm19/OwTJXl
HQj7ZddlshTZKEk8BNrZm29Ge6RfP3Bj7OxG7EbzCN6fZU37hKV3hZn4c26R0ZMxuNZi9PqdhxdX
YXzCGAA5qmXCZMYVyQ3drEhxqo8UQ+nRqObXbnLva/KJ8EzKQ6bmgzXlD6SPEOtFgqAcDmNqL0mV
i9Rz3jWCXCt0sFkMgyhn5OhNH1ScD9Jivjp5Ck+itOlAFpPFy8aR1eHPkoD2Adqf+rYfzq58ybJ6
iSFyHlMbAjb8AHSIPTpDy6FfGxEP2Aj/h2+A4BECIwpWjYcyiB7daa5J6puMXUOSK7HexdJk9Nag
V7k80fynxPnN89CuocMf2qY8FpbbM5vU7sQ4vovZDZ0KNoWuJv4gglFLSaZfxjnN90E8mBvg2vEm
aOafySAAVfbmoe35fLEnEW6gIYNWSvnhpNUXM9PTDYoQ7FfSutcVDPLGydN1jyU/N4EKYWdqEP70
Dh/VrMjl1szSZlsn9XVArB3qo6FCRlU9XuEeLGhlXh2NOqJUUoRNb0I0dFkSbO9Da3tJBJH1qZVk
UftOhbETzHxGoJTewCfqDIeYOqhftoluNSuxHWYRaHYa//o6TtCl9yh6txNAJOnOFy/pu+OYJGI9
WzHa5ups4jlo5xlbXOkAhyk/MVzD0SSqqSs+/DT9JOMoWxF5hLWJkwUONRVmBe+x3Tevbm99qw2J
wEDBF3u074TGMDoOetY6uMUY+xVKfo0XGK0pvBKNPB3s+35YZRCnAKTklz6Kw9l031FxxJiinAxK
jAO2vevZdiEGGCm25Xpqz1Zqkxigj18cQ9N2KLLvlOyJimLySX7hcOoq9iXZe4fCFGoXEc9txaBl
mrr7UbIBpuSfPbSTuutTYL+dINm4rCW4x2EagV5wr0Euq+KgO/QNW8+obIKeYnmSo1WdhEeZS5/R
MaQ85b6tIQVJTkFZw4jXsToFgjycSqdn7KclIdmxOvldrFAZNDGWbsg569uDXWrVJ9nGZ2vJS2R2
U5+Q4NJRlHq90ZcUMZP6hlyLQZq7DuO7t/zC2p7kyXM9Vk9jdLhK/RVwVhrjJNcRg8lzT4px8S2m
PxgNiFMaj/j7qd1XBI+S2Q0HmOUqBjJPrMTJWcLf62KRfahx3vbCv1YZ8ekxDGbkvt/7GJCHF+OY
L/quwonDi5ClDBeCEua0BlTkhLdj2leTs0sYtoPAxVngL4A09syVRhF49JULA9VttI0fdPtJIhsZ
hkhfW57ZnG43zAWBhJjBXmnOlpxrcVCtYyNRK/JynSfM/2vU3ifhaG9Ki4awWb66PUQJfhall25n
VZxEVUM7K5Ly5I/zN9/hsGR1CMtoRBHk4ro1wNkZkn+6vMpwj6qNsYRU8vTKwxxxzeOLIWOajT/R
81O7BBllyz1jSHazk7T7rOy++H1UwQ0D1H27qWaMdHZpvJYQjlhOMJDeHk/zgKXydndw0i1tOm9f
l1N8mrIsOd3uBcm8J62SKgg+cGMT7omiH4hGDWaxV/VbIpsx/OdLLQmI1dQ7uDiWQwx0QpXnI4nQ
RHq63UwaRoOxesuruPjnYb8FeFa6iPeHWeZl2NpWQ60RIQDsOu2oEEcbFKY4oVKwfV2fs473VysL
xmPiNZda7PxS+czQdIxQPvua4fHxyVtL2xu844CQRbY3qOC25gC/ds61jfB1/5LTsbrkI7bDNNAl
MdzS5CLPEGw0ngrj5GP2jehEk28BC8N1UvhC3VoPncihuLZ80qKCeT1kvr+ymT1oNbVqnuk/hk4b
CHJmYZ304CfeJXJOk3GbgeobhhaER2Ak87oBDw3Lga439Qh3Z2FXzYmLuDy6t0eDWIPd0ZNLeLw9
2i3f5dQYsK2IVoWG/W3W9WR/e9xKSoOLYvnfutv5YINvD99ubj/+dk8fLHudBhm22+WH/fN7/rm9
/ddKgzBSdBC7/nnw9l3y9nRvd//5WnnuBp4vXu3/+9zG25O//fM/z8SZ8jfHnL1/ntL/vjGJEnc7
jvZbBdOGM/fyhDPN2TfOyDYdI0AvF3H47V6+3Pvfl7d7t8d++z6kHESmd+XL7fHbzRArQpf/93+9
uHFCfAJ3t4dmkc9bVVTfm7akVPaJCCoCz97cvvzfzZxSSFdzzbt9u8ua3h0JXnc2fm4dcUDAZ8JY
sQ6GGvpHVZ/R2tsXNJQutgynCbM2LXZjYUQbOXoQdZZZ4JhOxA7b7eeYGnDEYwMkWuH+YCOSK53F
eZep5ACPd954cWfdt5PRhHlUjhfXpxKXDLmLguaMagJjZ8s2xwiagTEYPnJ91HczPkB8Poj7HRC/
THuF/t2ndLlLaHVQZz8V3ldObBi3WcgXl5K3bgo4p7rN2uNm+UcztlflmA8IVpB9jiLfREmEwxCT
lubOWgig9Fvg3TuGHlZj/T0a8beTptVtPZMA4jZqX3Kstlq38AR6V8C2FodEze5OD5ynskVcVM71
ntLqfp4AswQ9ZCgQ6auB5olltOdcYXD1gZyvA9R+1hJyltkjjBCGwKIKNqqH1tx7ZAIUef1dPA19
/SDsyFxJy+L8FAMiG2EmVJ+t7WyLApIB++dH3xvRLmkpPMh/2fSNfUznmqoCwkkEio5R70yziB4L
HTG8v0ZLUaqRcF1V/rmw5NexgyxWPkZZPexU7PtkefnBvddX3/syTbbExPyUcfestfW07fSB6JFy
PJHl8V6koVYoj3d2kSWSP2qqRG2LGuRjVQanWKFNEJyNSC0H7W5+uGVk7JP+JUG+BbeF44wU0VlD
n3IypsPUV6iR4OoFQSu3+JVAV3SV2Oh1UW46QdKtNV5T+bOy43HbUAKHBrlaq8ypMJwLA2uW3nu7
IFbgsmEA5BOxoAYMIrNRGW0tI7tq+Gr2TTR/oHHMrp4tq6Ot/BNBUgIdWT88WAjPRCHftFw2J8/u
RmYdkCANu64uOWYvp7d1EufEntbTq8ZTOOG/RNcZ9YwBI7zCs53bYUXs674x5TvVbb9hhlPtYs/s
7zAo6h1HvlJjLC+7Nl6XZNTiJIULoqaaiWLhURBW1O60wIqtojvAP4hnCpppJxgTETvvwErpH9Ax
BZxMOBsgNTi5yn3pTR/rGGQTLUfiom/SDvzQjKB+LfCuHQq3lGd47OxEheQcTIanFaHvnukkoopK
vgLZZ4efLbGxUqXOLf0hMnowGRbk10kHb54/+F9GA6Oi/z2rOnVXR7s0Uul6dsxrF9NhWDIW95le
XXUD9UfvGCz9CaCBdOqLkMTkYIf2FYdaZn+DHkhgle0SyS4473cMcCkrQJ2KN2tEXCpKgk3TisIp
qTikqhioQF7noablDd0PQd42MH/aWOW0q2R3jzlLbRN+SLCECXd4Dm286Xxqcn87wSHoct+85iZj
4Uy3OdqTMLKOKhbmXH9fNGBSUxxGeHWo6+jo5/NnyShZq8RXrZKf3TDax87AIMVJ3gU6glwLEHkY
O0HBZcT/D8bW3GpG8iMRUTiWTr3lyL1YfAOSiYcEmIol8E0SqLpyFDNp+n5ndE6kOSHYZuu0SblS
4wRar5p3aQv6IzKHn8T8Tg+sgAhh+g6GSz12JAGTgzoNfbZWc+EeNKo5A8X3qaB2j926IpKdAxiJ
Xq+2BjOywNdyqIwOA9usBbDholPdpcMmDtLkCTP5z8i5VPLapMxxtN6xlk5wej8TYXVJKmtdzA5n
MwXp7HYVDVY9HOrRuPNiRREX9AUzSm/nWhOyTA7Kl3q5WZBaNq25svWOLXDmnVYrImBldvnnxmRt
bK3gM6oTDlgMIbY6xCNBvUkvdefVybkqkak4Il1jNd56jABpDpI24QxZd2oQzp8oKMeN6TO/KOII
FJNVCprrS6AVp0lz56j4QLRRvjaJld9IDewUocXb0vP2hPlpoRL1oY06ha3z3TaAuElLCsbkibl5
bfrSDSFMMBYGn9clfhKCGoCDYLJaa1NKYygY9rbevRO7nBy8qOdnAXaKSB9iXzG3PLr1pZBb2Znx
2m8CQsu8Nj8JK4PanYjQFXHzYyj6H6YOqovgjFWpQ1tQYwnc150+KtM6TK61m7LJpRcK2E1p8ozK
Gc+wk94bcGlSaplVh3STdGASutmDvggztkOSvN7mNr0kEUONGMgFgFlH4+OG0aPoCGKm6xWivFLT
cxOxymJIdbaMm7/SbFwoagHaHWgL2jibTHMCdSqzXaDMXdmaS2YMV2bAz7RYHu9qXr4pueOYOoSy
g4iEG4q0vczwwiZ9oeWN+SgIu9K6C2ZAPKnj4dg1Rb725HCF3tBwYgj87VAsNZafT8cAnoqndeN9
AoQYKhfxOP5dxgkwzjX1oCz5Q2QBHzq7zy5j1nwhVha6Kc2XsOr60KFrtuWcjHESn/iWjGs/rDPj
kthUIRXAiqEaMnzJpF/lLNobEI1EZaqeMIDR3E506tcO6ue7JmBzsfpHY47Rz6VwR+ViieklRsTp
K5aO4hHuoYf7HPyNVwKMqWh5hZWNgM1vQ5hy3Yy9NPs5GLFcW0DpIXVkDHjI9MzzwNzZA+F7Fr2u
vaHmaNt6A2ixRh3oy0wHp1PZqVEe0GUZHUi3gBDuj981J7BOxOEF5KMGBCqiqUSNZTJsG7Eyeuj+
rrQCINLm9droovS+tqlhI/zxRlCNPvk8sJYedEFwZ8Z4dR87ZB+x2gJKc9zR3OPcUvdW9Ngrq3iS
eQwmJzbv0SiUT2jjF/d9226M7qvqIvnspGl3GRPxlcutfm59mNHoTGANRp9mnxZfRNfXJ11q41pf
vkQZh1nVNbOjBcTjkOT0GGovDodxMD41QQy6xBRNWnhfO96XYgKEjQiQLolHrTpV4x3GWoW9oaUm
oJXkRGm6Jyly2HjYPO8sXuaVk9rFIS85Qk78oF2g5eFUJ98cQiLz1O8fpJvEV2amYHhl8Szybk8L
ykCOln8StUQoYKfiEGbLZ9beEVNRnuvhOw2JBjI0Nq02R1qZlMERJqdNPIhFTJAgnddoOq4uHfuG
1vXkoLVgsrJ4VyDqYbbFsZN06Jw1cmBIQvFSxpHYW9JlaeeYQswuImTzh/C7rTOBt9LzeIFXRxS4
UfvNtKqraxbV1TEWThJBOQcHT/6QEmsvMCuRWRpqMnHv+9TZAep0Dwxt9307PDq208IiJJQ9Mo0+
lNV0AxCQ9e54B7R7yc7SF9pdzRl2KL8oMyHOlOYlqspgX0jzu9fq1iFIrcto0UawRmvrDp3a6VPX
H/ESdyuruaWx2udijD+w1tEQ9UghzNKZlMFy2OV65R7aRJQhXF7oAh2IDy+22XCjKaefMNp7WFse
cVEgIob0DqADBA/DeRDCgQIeFR4Boim52yUdEY0RGEKTaesK21rrQ9PtZ5VHB6Q8hzmBaZP7ObIq
VopBuaFFq2qDOVgeVObAmI2m16Q2yCvGsbAqTKTMyVgEYemrfD02Qj4ZOUBdl5ZyhbplJ13QRgyq
4N6hd7wDDAxarm5gdDJ4M/TmwIo0Iv1wexofffLoE8usI6tunODDsKP+0MNKcxoL2/kkOPQNqSQg
xWd7sQmlin22Ub0gt9C0iV7KtCksuhqiGuXyaaZgRe4aMSRwxDeTFuvB9oNv8RD1F+VsjSRN7uMR
s0jeERLMoB0kuIBwYkmqOypatdcRa1tjXZ6H6YhwmsIvJRHSSxy1swRI0IgU+dwdD1GmlpRmbwpB
AGebIbtP09q7KjhwiE/GF73B3q+0N2NkKuOph3Sqo1Czxh8TZ8VzWVF40lw7E+83bzPkOGAWrGiv
7LeoIu1LE5H2zR2A/pbum5H+kFMRbQNnnM623/sHVZIoiISZTT1LLkmJA8awy5eiHJtL1GbGYz88
y8zEAIEs4ZKkfnYF+zSuaeXvMgQnDwXUWDgKBGX0+dXxqeViH9W0XyzQJ9ItHyJOMJ9TrryrJiY6
2A7iVddCNeprfH4l7YXeidTKK2bcRMtNY8dtqLzZW3FshJqpPzD2OhMMto9Vle3VPD/LpE3PjCim
R7jN5MNr1BpdyvjJAfDXzP7D7Ya23T7NzA9ZWQzv9NxDhEoCJ2d3zEDx9DyDabqwH/SPQB+OiZl8
G2gT07XumdAkqNI8LWgucwclshw1tUENxMtqlQ+VlRHC43UDrWEyPhjTWesqR/vsQ9hZAookXblI
3ZszoP4wQLu4tUu4Mp4LA7tLSIiykmbbZv58KmkUb4WpWytialiltZ5xjsO4uXYISp6i4SFDNzIw
pKzJGgUhko3HIEa8LeTwIeqhZmY029taluPRoWCtBKh4gn6x1RaxsekSMw4NoEODccryWD4t0cw1
ailMS+cpx/9hlUmoHBmtTOFwfo/I22i1KD6DJ7nPEkvsyR5aOqDT2rXkF4bvrCJ2KcIxTQlDx/R9
Z1UTSMnJTUMzj7pt2cFCTiaGQYbzHS2qdnAS6e9GQxzRG6jT7UZT5BTLkRdGAix+KKZqSzCh8dxz
xR/TvgEJ3un9cRL+1zKKPzTMm4SuW0glS3lATEVYR2QNHBlLuZ0zAI/TYHWQ2wh7CGo3PhRtTLJ8
UcdkfnVA7uUAHMelczdNI73XZJnxw4BznLBNicRoB06HtfC/zA05Ql2F7N0a1Gn0hGQoUn7BGNvy
kQBcmGjG98mGbDVN+XBsqYl3qUHkR+oWD+bcEWHQi/EuiqrTNBEoNhWWE5asQrtyyPRN7xKWR3Dg
29RoBotk3mzJEkzWkZ9yFEoHbyXpSNw58XtgftZeb70F1YCuz82/Vhr+0NEe06/01SGj8BEbbPdA
Ye2yemP4GxKrRjJgqTAhuqMwUnUhRW12CrGDp+KufNbRAxYYugO7rO3FHo/9c5kkchMFprUePBgN
Tuu7ocja7pBCYli1gV5fSb0qvA+/MxFv1hEBU870bLuFfejabuXrDWIFExEynC3e0bal7vDRCXQI
3pDatA6kFBfGYzz/dG1UuBXDcapH0HomiVfA8kBvyh7hO2YQouFkGKW5wrDgIVmnKsraDFEOIjz6
WkQM06+Aaai6cpMJ472Otg05NqS6MvZrl9hbaY6rKKj20oYhRYhct5boTHd5RD5qKeUGpF+5yuQG
AgTTT7Lk7cr+BPqCf2SV0eknq9m61wyjP0a1tq/0fJvlNK7Mkf4PtP2LKrSvYzH+iE16IUUH0a+c
J3DKs20cKm26m3svuEgtI021Is4dNRVxqNgl6aKCR7ZMsWW/Xy7dcp2NhQqt8UsK+nkgcKBuQWd6
dg2ouq7Z6iEr2UEKzobjlJiGbTWU4761cMi7kYnkkpYMZwn0dXJYtxXT3KJKoTqnyZe60+jU0uOn
SEXPI0EeowK65mqejhLaO8xw7xQ7oQHfjBq0gcG/5NKbTtDutUCYq7YqLWK2oY707FHHyml/0g/X
d75VkwVvJcN2YMiWZ9U7YzJiN2LAO6OGtYZT0DYGzbESrn4qnAzImNVFjzXNpWlkXtvhXjhpPTTS
sWwf6yyBMpDFyCE6zX5qy3fPtHPi+5j3tcDWNnUinX231PUajbWeiIf9hL0X0hauBYdWOJ7blDZ6
zcmRBItEC/4Pe+exHLmSbdl/6TnKIBzCBz0JLRiCmskJLCU04HBofH0vsOr1LbuvzJ71vAeXxkxe
kklGBOBnn73XDpAXVbkHxzZuajVnmB1Gf8fV8MyDBW6m0MwmZu3cwLOciN9R+i3MgbMsJnFNjAxI
9izWcdw4DwJXzrEYirv02+qhLCnd043WV9/nzOm14wMX4Xk1hpm85Qk6SIK2lqS1uxqb9oUTlObJ
CgXWj5ujQ9P2RpDlZ/kJ4rPVQNzMAjvFuAog9GyMotbXzp9fLDZliyLlnyx7gdV21cRMzS9uUBPj
vwdAuw2tlzqbYZoQmBeTlxG6Gb53g22t07Qy1o2DvEelTSjjrV1zfIsqkLB5m7PlKH81DO37UZXh
2qh+l1kTP2CxC6CipL8Gd5G6aMs8pETuXboDoBNacieC8Af967cw/dJtEbInmz0ZSDrnoeNZLama
Plpl7K5Hyf6lqIAMRa2i0M5NOcgSLVxTDyi4zha/2fMyZBUcX8I55b7dIxYFRoqwoMaL036iYaxT
DiLv/nCcWk0LhwWS23JTHp2gZisaF/WWAP9Jzs537afmLjFjii+V12Lkt7Y2uLljXabQoTSXEs6R
j2X4x/J19WgKd8INARCSEvR070Hq4n4OsE5w3ZBMG0oSG4lA2GGSlMcsH761lLKfo3Z6VKW/jnSt
HuhaAK7rVUsNNfNw0GDDGlwIvRXngSRHDJoy8TO0kGhE1vIo0yRZ+UO/8lwYU+AJnZMbGD9ygsQm
mdYdkiP3g34KzqPDjyfGABBXSfVrEQpNtXMS3OQUHxwfSxcKbbQRdejsfZYtWbzwigIApZNVHQPD
y/cpst+uF9/MyQjO9dhSV58MydGnlB2RxTG44hjGY2TRAT6A51obdsMLOdfvjh8OJ4J91V7NoKQq
1k+j8FjoO7XCRaK47otWnr/e0I35S6Gtof0l9Q7xIjmyk7mHgRIPsXZ+cKY0f+ZaPLqhGV/jqQ5A
hicXH3Qc99cedFAW9DuaV3k9d4IHuAlzZk3vgN6SvKeyus5DN65yRLBULeuxNnppsbNyYMrTk10W
xzpr8lNEye2xHF24r/64t2suWnNWs94Dap3FgLdyfB4/W45rnQ7ew1xzOB8g8Y2ZyNaFNEbOAc5r
6peHomu+21WTvSgkoT3rMhwevVNfQUa9cKiajiOlUtlMRWrJGWmKW+fYS5CzBMHpQc0Y01RMPVgy
iHWfIZhOAQH7GqZ13NrxSZvcRbsRVJdRuwTMm4xRYCaFYUXpqQZo8IBlDi4o/XLlGAWPTQxPzRgV
LVmT/PQxrq1ND8qcGMkeEN0CZ121h9qunPM4Re5KMouBJO1oHLZshAZIY9phppkr8yJnQMbsCfdF
xC5mygwqXxl0L57M9k0lGXXIl/MYh0/XPMy9XSo7eytqXuWNslFo4jK8FOZ4MEchTzln6WOfkzL3
FOBF386vcZ+Dyo52/DuYywGITsDG8NtM8VUSGYxT8hN2ZNFux56SFdTYHGclGJWNS1pR4+WakMoc
a1bHtmyHXUDEC9Ar3TEtc1s9eh85r5V7YdHQYjcLp9SvboWiFmzS/bHzsuYqowj0gYrzy9JUHzuj
dXILmPb1GAJCwAsXZ9e4pYGkyd3kIQupB5n61t7rkoKCsTTBgC4X/qBnmvQNBaS7te0j945rMnFU
NGt1p8T+5tiIvrPoN7mR9mceTJ+nUMuFXCnzoLLugipfr3WtvefQYzkRa/u5KjmjhAPmoz5jM9Qn
1o8yVeU98ZttX9XiW4DQsiYKxD+JfMe2rAvnzYQm2v9uVSteasds70HavpQN/inmYWDJC6TUzePf
lef1vyv4954LHHLW+GFdg1E4maeH3vDgzttjdglssZ/lqL5xGyzxINIhn3lVfOocWM2ym/xrnOEp
CaOqAO3ebSKrzo8Gq/QwsV+aRD7FxcyTyGQ6nyqH/uKehCBOTufaau4fYdq6t17N/ToGRFAh5d3q
5c1kQrTLGj3exQjh2RxM8TrjGl/Fwxs5ObnMuGA1hvw+KWc8NKP6U1D/QrGFD26zMjEUiWm8D9KK
rto0C9YNT2XI5It0459ddM5NQJgB+Z4ebdukv9uIOmh7aeMe60YnhADIts2UgswaL23KoRYfXAVD
oWWosweDHG+UUTNl3UgnG3tim/HOBvAHxFh/+tbsciKv2mNSDdGmTXS2ne3MI0EVNwdB1gly2/wH
AOU6CfryRcjOOdTM0auM1/Js9uZtGLn8pD4V4Oa8NPIkWXUp9GJsEQFA63AOz4VWbFnm5IFAY3a1
rQdYj8uTzykwkMjHNo+q2+BV+pT1POtIDDXnwAvNSy/K5mo3+dGsq2fHNZCfSeYcA6050LTu2vY5
cVkycl7HST4h9kNXC+KNICJAt2EUPuMRpogooKk4q7NzTd33o93wgq8cmWx8J0EhQ827yLRC/LMJ
6I6xXTywo2XGUv2hkNa069LWfqzGr1Cwu6m7nNYOL2qgbpoXi2vGpukqe5svdxEjR7r1ogTnHd6m
gQWWm88VumDXPkXgeB9lfGqgQvZt/jNDnlp7o9ncm/5etXn+kBMuYPDMrA+MiQS4LY3BnDXDO/Ni
P1xCJYJvTtpWbH+4KVrIP5wOfbZLFLSjWXbfyzHFuugpcSqs5pOJwDzbmnuCTJwtAMKrP0zVucVP
zqPCxSnL+/g+jBTWBpz1hBWjkCxvAhZUIDe6x5T7950YxKMF8ZdKYPcEUxAXUWol536S/rqtyRs1
7kCDZTTwrOVN1DJvG/MwHPKu2/d9Zh1r6aZPIcY42Ltbn+viunD6+ewhYBwmsMBIMjQfGsQClXSi
N50gu0ZFEz7wqJckGGsEaJGVnzmdzyxV/QTEcQdyk+3oG7ttbHqPKHueAJdfYLgr2pMKfPVWdMv0
DF1A9weD2NBFROZryELzT+XU3AJ99+51KH19Y/JVYUtf2Qo9ZgOHoaANp+0EJWpTdcWVXt6E8xMj
epUp82Ki9a+irHtuMSjzey2T97hG3qkD8mLDpHfCmhwmWmvtcgjti15dVJZTLo4rkz0UEEwrpQlb
F973IPKqfez1z7YR3XSM4bbLSuj0XsPQBjlxpUX+6E7A0NnTV2yChxSdJA8PZQ74pxdT/ziQLhnI
HXx4GuEzy5JHi7QhixKb7r7MI+URHkn/7bzG9n7RMUTh2Tar0Ka+3qSuRS1MJMwLNKYN2HD2QR+5
qPXZy3nCW1lpfrQafmtfxMHZGbD3dU3s73OjLy4qSfFuu273GvPkRuzN3jBTpXvkQ0aqOfKPqoms
lRyk+jGxIpoSy3yIU9AHKpDuyXbmjkEOXr7TsKp3CudngFXotUHC4TTgQpxceOSmGsanafKqswEg
d0QOekrCdN6pEqOC/NKrSjympYoddjfIV55uiodg+uP7xjhuHAdnJ1AZ+IfC6iiZWlIHSeq8uvMQ
rxO7B+cY9s5rbZn/+qOnuN9Bi5t2Ou+7g1lhC8/LsYBPOREWKKLPqXOS11w9SSWrt94Oo6fBGfBc
pOmjHGLjBvhgr+LwBVVnemgcwOyFJf3HrAzjN+trFwFj89SHwJnJfb7E+fzQUviLnJJNL1mF0kbI
7KxzTBiMOc558IlERVLXH3PICotwgTqRzez3WqM5SNxsgAU6ucs6RmgXE3a52MtnV497yJgB+ZK8
vLoTOUigrx1dh7oHnL0IHwk31dptaCStij9IDaD3ISnvpT04R07kvCQ4bKzGggV/OEHhR9UUa7Md
qSCUzLKcraeLx4F/DUu953xnWAdpifbWz4y8KovsN6Ceby1tY0/8w/5MWsvNjD1kC4h9OADQpryt
zcIHbN/tlq0mC9ZQe7cMR3FAeUHfhec+4sBbNBTkGiMCYdTQXZV0zq4ssuVWbDl3Jl1xZ6zsiPy4
58JwqfocK3iq75NbZC91ZOgXzm90Xxl5vIcXS4lgyYw9zO18dUeEsnby3zvH7F6x2DLi+sX0yGrH
us5htekyP70Q4XDZQE6f2muty9cbo7dY9pCBRL/g71iTHXQt+z3U5DOPVX7CrWc9he4p6brsUTWh
cw6LkWuaxVjj+c7LbD230rDfrZ95012DBdUbG3Z0gyhC4Z5Um9z1KQSZ4uEGO3y4UV/8QAI2lCeQ
N6lYzegGu3LiiDoTfGVNXJq7ptbNF9HgbGYw71OnadeuSux7J/LvqcR7OabKeccnFWOye257JpLU
s6gcd3oNK7+8+aI3bgwMmIDiHo1nTjXQYuPUKB55oCnv3mx1B9H7IBT9/huThXUkOOackeyiwzha
xU6OZGZ0PpdbiQ8U4SQT3sioGvtbOwrpjCE7R9pMv8Wo4muW3d9zYcevc3f3WtoFCf4P27npfveq
fZqUFWxGUQ0XSBWnvnJc4HHRayRr89zB1V+5kzFvuE8E+8EW/T8Dl/+faPo/EE1tYTsgcf5v1el/
I5re4qT6d5zpvz7hL5ypa9H4R97fd8ErLmCW/wKain8Elm/zUQhuiPwLxeS/Gs+tf0jfhVZKytRb
oKVEUZuqa+P//b+c4B+OxBEVCAfcnY/2/f8CNBV/y7QKH5wqNCJwRA4Ihf+W1g8HIyJj5brHMsYQ
EIjpFsoRPLyLbauI3B9ON5Gr/RH01hNXeIQ/iWGnb4KPWtICAwWgX7cDGyQtmNsi7K/AqzbS4abE
rH/Pq8JdW8MYniofeFyJVu5K/agsr6I8JlhKgAubFRHhSwd1J0pieZzTK6PYQm0BSu6C9Md0sPVL
fK/NS1nt82mODwWui/Xc2Ce2vvb/ECy3/8OvZOFUufxWbIfihL/FfGUX6NAapDjOhi8PkZ04FOsY
11wluJuw1XtQUoE+q3A7zs7VjOIDN6tPA0YJlFcabyZ+UgTpbN1J/NNp9CDVYq9KJbu2ytsFPT6u
CLzXhP36+G/PvP/EN+XhI4T8b5gJAeYKkpNYgChgEYXzt3B6GNu58jocNWEUfqC2UZntsGMZPZPT
oKz202zdyuG9JO65nhTVA7WPiwjj3XuVGgNHaQCYY5R7S6csxw6O895ANK3Nth4uUoYblgANIdei
/tEr5W8cG/R3FUR0srG7RuQ8O5QJrIp0pshnfkwsZGPyZr9RhBusee25RjFl8TOepz56F/SaEuDs
V/EYfNh99OozAK+rxDqaM1AV2oVA5+HTD+5RXJGlVF2HkTN7nR/yHl3fIH9S4PXBYk1zlMF4LWi6
cLAvZESrzVn80DGt1xwrf07lqasDsjd83nqIubVYettwP4Rr1cuV1/6ycaytc1zQLFOnY5RjsmMC
OuTCe68HykBwLy7HXnoIjDfF4WlNMe1PdnLg2n3m4Rgjg2/7Ez4LWSDVki+OOhPzAs+WIe6pLTRZ
+QvvpbRx52kMMuuWL0KPaI2zUjyCPP8ZUSKxsgfc7ikWOzlZ3zkFjagILCjE9yA+WgEH+bBu74lL
n7mpuPXhAlllRXPOqNmN8vQbyIytDMlvVFrQ+igo9IJme6nFTP9TzOHcne09VpnvnLCCtecW5nom
NNT1+gPqD48l67B13Y3jtq6o/RTBpmWYLuSMvtuW5cZNaWLHyefcACBicKHILGSKxZf7mBnP0IGy
Q05jz1JNU8zWQgMcT4Xf/ggRztwY72s707uelN8Nr2D8aQd/E5p9uZurme0xKdBJTd+K/lX3E9jJ
unwD2Pup2+aHn9fbVHQffoCHpm8RtOlPsGO8zFaS3HTW0gHX9e9erb7NuKcEOlzrT7hRjXkbBXTQ
ifCMyMl934Q9mCTbsbKxyBH2qlJ7n0wUdGZ6MfFaLA6VRYfuTPkRtlzWr2JCGqp3M55G1me3qe/2
MZn9uNJ7AtyYl4djk+mfvv3oyP7UUZnQWIibkTl+NyyXwqDulJGsRZbgtUKlSkVLLTgwXmn0WQaT
/xnTKwG2szu6RUntMss7YYr3IPNf8iw5CWN+SFVsbuORxWucRiYHRm8NReDWJ9VT6jXfK7v5Fuf9
XkT5zuWVhLet+2wDApwN3873GEyDQ2NZLFdlaHH+S5HA2fyX3stcwcHy8x9NEPxhPfSpsX9xHv1u
YC1Z29hmNz4VoM0o70nvfqQ8nlaK1SwEB1mn+1bXSA71qe6ju++6PyGLUIwovotp0HvfwmBThk+Q
Zy/p0hpAWQJVje5TLmhnEhg8LFsivdOqsJ6LHrnS+k1iBDx2TENVL/JX1ko7sCXQSz26pV0zIVI+
Y0FyRlhXjbk0/VVPGPp2cG75GgQhuGrQk6Vy51YRHsa5sOIrP05+cE/G7DH1pitFOZSESGIuLIFg
c0VbP++5XEsWbc11SqC7eFEl1k5lH5uQfaiOYeayCnGLB6OMnyX7ibU3ja8q93DmhcCywsG8//P7
ZqjITOc7CgsO0UyHUeZvltf31FDyqnkpaXI8YR5undTcLgLnjOGvr6uJZcD4O4eesaqZcFcGfb+t
dQ+V9bh8IJX+R4ag5Y2UL7bhU+Tlm2aAtpYwEAHq+AxGB+DROcyOfoMrLaz7j/k4mRN9DJak+zXc
V/lM3FOarHKx5A4G3XWm8vZYKRuQfZSTJbFb7zovfgkH1zrgLjraNpfMuPXkuuFkbInhhs35WLbW
u+NuRarzTeb7V4K375zzz1niYjDjEhbM7DK976ZfJps6GR+oycBojSpUdoTB05jtaNnQktfRrta1
/gv+naVaOQZ4PcOYYB5bg30J1m6V0JnsvDlJfMhzi/LO0h52jnBuudJvYTzePR/MTFT6bxbKdJo1
v/Dh0J/aOb+YpJHViLiVvKNDHKnoD/rrQ5Osn5SQD6iR3AMDBP3Y+bRHrG4kgjYp9tJYUppmCKI1
Y1EhoLFNhDxLmfHc/xkdlJ5EkqcofnjmaJ5GnZJR8rwHOWAcjZJRLzOE2tmTe4ta4dF6VdA20b2M
BgX0kTlxfeHeM0FndTPrJwvAHvt3tfFpgaBq1IWpCBovDe3vygjfddxdHEbaJbiK3ywy947wMDSY
l8JP2KRThI5ShsjWEdmUchIXZWd7quyfU5d0RICLL0Aq7goZbz5TlXyfipnUl+t8dzmIpC0OEMNu
V6EYWZgnbbnNUEREYNN32vFUXAAngKOHg+lE9Ngu3SpDdojBndwFFvrYbIuVn4QDQHunvcWoslh1
pbp4ZQKGuQELFJgv9Ug9KT/DyLaVVq2mIeVLjWRnAsF0ZY6Jt/qdmErDZkTWmpxmW0zpPrLksY1A
yxYtwm7gvoAYo08jPPpjjh5U+HdTDDzYYvg1J067wl2wtyf7NdZNuRdIw1xc6jUb1ZcB32cWBSe7
7a9s+kWsTh45E5Kl/Gu5bhF/+5573rx3eUpcdsRUL0PYvc8BlrOqKrwVBT5DK56BHm38Nmu/Lb+6
NkwpQOLxGFz3I6q7X7PBi7iIzQ/sFKSiS7b1wn9n2UgShtaYrrW2DcW7RBAU3eiM2iL/1ZeEFRSn
7TZxK5q4qYrNjTuc0k/BDXE9C6LrYfnqAcJY9zneaqBzb0E0bwaHLYxXH/HePBn2cEshB6yS7IXj
5wnbLnVUibtyBbbgcJZHYhENn7WaI/f166fj9rhGFaWgEhfg8m1htu7sTD4Hqfe7SYF/TMBmFAJj
z0+Ie2M70FQfhFdvqm+G1PzDxbCJ8Q+HOa04OsAUJGV+7/ofc1+oRRRs9hrooelhWVSDv3YbLDvF
5B/b0aNscCgencqrTlzqgWVv61K9DmBZMH90J1ZZh9FAHHVQ3lZ4TqgqHhI0Vp2cRjJSa5EY6cHw
OPlIXe2UJ/QumJMt8fr2XMnhnoPc3RoVmlxd2s1G2c7J0jHNo0W+gbqhHjKRv1g0uO3SZVLOBHpb
m9KqvSzL6nnYz0nxahMpWRGioNANwGfK1pU8Efi9tmvX9CQ9o3mUJe2toZvuuyri5W8NR84l3UGW
8ncSESIsSUuz3eAXnw1D8gCzwt6wHyGvpFC8i1BfQXuZT/A4uRFGyWNdoIvSrmOsVClwXrGgXGOS
W+XNcYwaSsvZrzehdjYKxBm1gRhZTThdRY6NpfaNM9nSdjP1gCHLSNBFAWjVL+rnGPjaRpMRxxwW
nzuSF3tsZh0Ya6BR3uxVaGZxfmipQCQRPCUFoUQMm+2gkeaWN2aQqNNff/x6z5o8IqIDq7Llg4NB
hsUoy3rz9cF/foJzx3cycjIy//1LfH1sMuce16lxrzuhTtVgyg0GXe7tzj6OZpIUHeuYdZ/EEFho
AGNhHU2clXnCfL2xl+/59YW+/siK7F6mab+rl4jf2GtSa1/vZmbIfIFfiiDVt9F1i1MZQ4oq3YGo
RAqCGKoFjV9Uczm+XwPMIZzjaylWDHDRidvHs09PXZfSBCBcQuZfX375Ml/vfX2LyAr4bl9fO19y
joGwwO+EXJgig7U0sj5wX6ug3HKsh4cExPCxx6CLQ0+vVEpDldSmeQ4lgiWR3vmaymVicly1d4yG
IjoxQ93W8U0TaLmR7aSAdcLHVddNCRuktijYadIrEYN8y9JNb1QkJa9KaqVHbgpj2NpPfhTlG2hJ
LLtQATFs1v02Akq6ER5wNssQ7qNLxv1kkxegV6u26ZDv1dovaElOgDEU1WRcaLKsObfjXmqy1Lxl
sbH1+uqT8wgVPhEJmiTWb21hjJwSy22dI1zj9riYrTPfjWIxIhblNsY6sTMs5e6oPXSx6o7Rw9C7
39AXfs56zo5FwSm10eGpM+gmA7eQFDTOC0OJp9hKaWUjeeO6y/qs4fpQKm4VbYGhrInd/HPmhhSk
GG9y1WuC0Fxn8SQ42zrSj4UQ+mxb2t9iZ3oWlj1ehplhCgxDs2u7kmp1pI7Y09ENlj6zOvA9Znxx
bIBYPFIkSoczLxmOGuWPvn2AniJPgDmqTWMU5bm0OImlddS8RlPSEuOXnC597Eohm/IPmESPVYgb
GcIBVdlJH70AC/jj1Fy/h0atrVG3RzmEzmnqh291BoTcH/z5wlOEdalNincYlnp7u+eM6Qdnuur8
M7i3ZZk0tQrxJC8/UGEY95ScbsLr7xnLxD0i+A+3aqejqsSPfPTjMySHbDt6Tb1RbZJeyVAmV4Nd
BgW6lNqzKDkBkJheDM+wNtlCM3Nz+4lKnuAlwit2pL6uIAlCkV/dwD2btLPG74u62qecWMs0sB/U
8qY3xX0aXERpaWVbd27t18T37rQzFoekGy/NZKg7janXIbXyAznJ5hyNw2vu51T4yk04z/492JS4
SZ+05ciHJPcOMfXmMaMJCxAa4VPtWqdBiY+EuB0PYtbvMOMEx3iklHvwIoI/kruqWX+EnEY23MRY
jbupPOZ9RbuYVle1RG1FAZzZywn+uM49wqV5MNi5MCLl7SFnTbQaXqwG4WEWHuJ+HN1s229WUU6I
cOyjUyLKEsdl+KvtM/VkjQT96FfY06pKzbDl8guz5m/4Z7MDYCljNKtjV2Znpzers8szV1M0bJjO
a5H0pzh2naM/jCT+4/I9nK3syS+7jRXq5owDbFWbBQVsPk+IfqbnsyuiMw6czMewno0rIFoD+j16
SeCNoFTwblXuDPNDZO7BnJnjLVdRW90QHLKN2DiH4tz2AQlSTX1b1HW/07yNb90YfAsxI/SSk8w4
671iiUfYB1JTTYAesudm7mbnSAEnGAkclsU0czhaMrGzTj6dpOqfoMwQt8tOuigj7OrqGjpFv03K
tmQAYaUPQMspjbMKJn46p0i3Yn6bzRwsW1rApAQSjFqK9NL6I4IC9qqpPVPU053hZpf60U2Ke8KR
hhxGQHu1NzX4BzpH0aFcmmeA1zfO0+mu0mVwDA0KUzt5M01FIrYEbQ6L5Rpms33SOehvs7DlPmkl
UFRv4CqjsaSZZngSnVe+grX5aHvLvOj3WtPv2Y3dJkPluIdxiymUA2Nhuk9mtMQ2oxwCjqAhFgtq
5nM6bzX70M4bsg21PfZ2dEG3NGPwKyqKCWcYcaAxJ3Xtzjtbte5m8UXRyIa05onXSRbtoXd7xiMU
uDFP5UGZVMfptnzQ2au2UyxV4eIlHMLT4kRrYV5Uqj7NeXPGzmQ+olmu4HQBWlBYo5kKailP/vLm
670keVA1t2QYAqyX9fLuCMkLRY27Y2ycoj49DKRED6lU0zY00ZIMjcGPim0IbZNDELcwlHHK4/pP
aVgT9nrDJo+Dr8syZbclRId91GITQj5yeReHn4OiUOenoj4G5WCGNzvPnc0cTHCLOZegL6ZEkLKZ
xDsDfFukBbkwf4K+Jjax34EiDVneff3V15upkSCwkDqyFo/0SiT2fOpJ9f7r3ayqk6NJKtMsXPM0
LW++3rMJ/jMHtsO//txOOYnmFLtllsONELqtTl/vlczhnPBFVp28MXKYdzDtLv9Ll0TBuhpTj7Uy
BxeoQOpkpx7x30qTlF/+Lvw6uvz1YY97/zZq8J2MWBzdTPr/9rlfX+DrzV+f8Lc/mmZaEL3Xqb3W
ETPoX59CCUq+iUpyY3/7ZGoh+ZSv//Gf71oLl9CNQXH89dn/9j99/SVGwh7zBFn1v/8EXx/+27eA
H6UYgWNIFcsPjTt8QTOO/vqvb/C3z/hPX+Wv/8UaeeUmrblTy2mRCyH7WzHm27BKHNyinhuvmiqm
/3X5cC0Cfu2D5IdM9VMS+ebRq7yWoY43fph0J8RTeA5ff4bI2p7GJkS6C/NqS4CQ4c0rCgA8Pb6C
ejKeSau9eLKo4LDxDOB19VMi+WxdimVo3jKs6sRagw9EmgE/1GO1C+z8WbbzCY9xvTecIp7OeaMR
BVgsIAGQZQfc9DmWM6TA4VdcVMPOjtdeFF46W53KAjYkBwtukBNsogz7DZ05HlFnzulu/yqyIlnp
TD0nif+HzPVNuvUmcuS9sqLvXkVy1epJ0afeH91tmj65k0U2V2OX+BvlJXCdoo8eK+uKVQGFBs4P
rzHGRfABf6iN70tFuDf70TqdF5DI+JMMBeRrhUUgZt1OPCzgu7fTxamMP5hJyHFbz+UgXtNseInr
CWgMFTFfG4QSwxjFn8NPZ3BBNDEZebZ61+J3MKLkukF/KzC22VR8mihAJgGzhbX9G97UYtk7+3HG
kjra21b0CbowQfRaK+yBthWc8SWHHBCXdNuwaTn/pR1MvW6p9YzKZyMrz1TartsChyYEsNIVN9vt
3qgrdWLE9Lx+6yf3ycXdiakMo2Ri/GoCYcKuSm52PZKknF+zqh8PJJ4o5pXVQ6ubA8nzU87ZDdBZ
dlJtCDFVTk8q8vprH/7xK4zpWQ2vm4pvQiikvRvPudQ0BW0Sr+XcmTu0XxBoIpkUE7thGpD56+gE
WAuGeRecoWBhEMhI4Ep0CFnPGDW4JtEXxPE/Muqntn4laDz8sRlNWaRlgfM5GQM0kfBIlPRau8NB
9vLSlpBnyHtwPL+aQfoC9wBjJs3B1PKm04Uo1Jp0+6UO3IOXTBvZfvYDVoNqMH4Osn4A05ztq0i8
qfRN2en7GMYaEbZz9oFKz0bXFFs5YLBBRHiiWiXcBJ76UTkF/2QqMMiXRnsndfz1hPtjN9SeS9cW
UYnBxo2/oCU3IcukZeWF658lBIUh8UooOpmWQAMIG2snKg7y0TLIeFUVglr6pY1hXM823p7m4OQA
q2KjZOWASRggCr9AchPoTxOzIJP6KejlenqSRmKu1Rz8opTpJnwB7R1T/jqsC56M4aMN0p1sShat
kRRfAscjheWGr0lFIsds3hjKCH9wgCl6HjthEt4lGHlPHH5gNYJjCvWMFTb/DS8/i7PnKpd/KLmq
MXGqE93INFfPGdcDaX82JuVFohk3eOXStUBRXdswmmYfuFJqCvCl6Pf2e5VTZFoVPkJQnrCRaLxu
ZY41rWyYNA6ZIpPF/mkUtJSoucbswu9NApCcpHnsxgTyA6rpzK9AlYa7GfGBcZPbQfHNIJcVDC0n
5VrX5b8wBTCSc3RF4HS2WbsEzV39whOeK40X89TS0A+yLoAlg2RX56gMhOuKVUXpIfCDGCqegwso
xRMeU+Fd0CSQDKpje+MRrrKja8GqgLuZ73NCgNVFUxqelQ0GdAyAEXfufCgRir81yD1n8GgxLVTO
xE9LQzxkM8n6dtjqIPtYCL6U8mhyabp+DnMfZpHIb1kzIzcZH8Xos6ACJUSiHcHO+7Qr/Ov18ou0
0p79l1tcmVbYaoXPuMA+SX/+1OghPBrWZ7CPNHnykBrvdB5/t+whNRjDhKI9fygDnHLR67KQZttV
r5qWZFiAmV4PkMy9gpyZn039egBFSVqWI72VzYQG3ALW0pCS7ADTXBaFWMl2+fFbWgegSa5qTeR0
lDjD6pCJWTAPjg7gBOaTdeOa99Ywhm3v1T/tOm72qT1F29o8NizSsDnxFLQFOz/xpw+Yhmv37GJC
GRfBvl1ekWV3LIFZbewOQhYmqlUsDSjFKWHz6qde9HRS33DskArPl4DKb7enjVs5BplT74B5Xx2p
k/5Z8wrSyM7End76BOmGiOy3cPwzGsQXs9Kh21tfh//D3nktR45k2faL0OYQDvEaWgcZ1HyBUSW0
1vj6Wc6qnunbZmNz532symhBMpkZjADcj5+z99o6412N1jeWzlnQOhX2H/QrNNxKRgd0ZJZtmu9C
Oec7Tk64pDjMkIDtEoKn2EAbix4sFDn5FulMjePky0yNdI0MlI5gXCIsC4b7uXa/EtbQUpNPTqLA
GdwNhm5cNTgwa8KEPloiShfc3/WybXhOKQyaXDOjpZ/b1zjJOsLQGm/hju2Ku51X38aRS4kQV79v
hfXIYA3HnFdnLFQTF4QvsEt52s3ltlxkJR6TFs9RgehvO5pYcFttl2o/NXwT+gZMdjqJ41XPYNsQ
gvOcpFfkrfNqmgdw1sESMqZx7rpqXIxQehMyKIhthTUxYfbqUFBPLHwxRVIFQ5UlIdj9Dvz/T5Xz
P6hyFH4c5Px/r8rZ/hR1EH38qzDn75/5L2EO273uWY5AgoOaBqHEP4U58h82cZkodvAi278Sm38K
c1TU1D+FOOIf5IlZ1HPkL5KeZfxvdDiG85u7+6/CDajyNv9JYRNoQ7qhiq34l4gZz0C45RduusPF
9lPElZq/LMRc/SGz9TCqEU2H8CHKqhOTGFoM8CldLHiHdNbP06+3PKWr5wJsyMYEoY4iXCI7CnaD
Fpf0mlmna89AxQARsxn0e7fTLrDSlYEJXVoJPrOeRLkiM+NnBqwpbM07xmYfbdIQOkURWwCb4HA2
FneLrtico6J01uA6TcXtTBXBc5CwPGdF9TTBe2bG6wDss2XgQC2ATI+Zy12pMQWGfIsE2mzOGqFV
zJ/mFPcpBFFgFuRNEakFYR9ZRWJ84/MJVvHMgsTQSUQAWxPjkhfWu64IpXaBojUGWjrF4sNKwzvm
qv2iUVhT8Kbco+0yUcTTEvRpjxktSmyHyVO+JvyQ9GUUW/jlGVXGYfjAdPC+8tlwXY+ZfB25XwSJ
YoyEtyoUebXFLbiAijHzLMGyKj6rLJ86xWudk2Oh+K0WINdMEV1nxXZNFeUV96bFQkcJS0V4r8GT
sUDCxqBh6ThtE/qiBgLPCHTsoBiyoaLJmswd+N8AMpvYlChzBfFRn1e8VncCHK2ruLSA0A52h3iB
pky/rlvotYOAY8tOvuxqOE+MnKhsYDZNino7gr/FnXypweEavc8qdygE7BhguRJorgc8l5DDlzxw
uR5scrPkV+JgPtTa8grfiJZcfeeA4fXB8ZZgeSNq45WtSL2kLrC8ERtWAPGdFc03ztwb07I3rROY
7gvmlSej7b5LYFu4i0m+itUkBPAmmGC7oQ9mAg7OGgDCiiQMqnPhT/VWg6XWghp2ndDiUkhuBhBi
iL5bC79GXwG9NcEUM507tLkVL8YRUAoYj+A4eNOaEtNbMYpmLgTwuFfkYxsEslSoWjF9mfJn6iBb
jqHw1oSHMHyxBOAnXvU0gc7q6O25Ka0SvQ63jD+k55LE4g1aUX2T5VjtGmmz5xTTLQ7jbBM1fnju
RLy3kql7SHGptEm1Y2HJ7olB4lTcEkg7IuTBYKnF09Js6AxjnfL30vNf0SzgkFDnQJp/aRUG9LA1
6+jSoe57E2SfRt5W3AREd4HLMQO2LYz+GhIJA2QAkdkL3syKgJ1t03XeWnRcvpxNHhu3C/ch57VV
3g3v+nLyA4a7beUuY7YrJ7SLM5OZ91wLvD1+9ad4NPUFbVpcZPjThhnJiRadioJrd8RsS8LS/Bai
bVqHfX3KW2vaNP64tLVhWrZEMhSJy1R3GBLwW93O96Eg+6xSm85p7ns3Ejv9m+KCiW4SyBXtd5vS
oGLjDSFSkB13zFv1S5fjnZvHA+T+HkVGVO0CNGyM+lyiD0NvO+i6thJd4y6NcAiWVlKVS3TP8yMW
QS6j8DNiuAxboHoYJze5kh6GGc9LD7UjS3TMfcX34H3GOO6xp2sLFPjVxkZZQQjuhQiJVQrJAEOM
PNUy+GraBLB7YTwPdWTvioEXNuwqhuIB2FjuCrJbGSSsXNBhmwwD/pQVwC77inIqcAvmc+Vb2jly
Y2lWd0xxoNcFasfxy5qz6FGOyWrWSeOyB9pWo445xRrtao26T4ESndOgMVOAg8jvo7DpWnJUXf+K
rIZshuhR1+tKt4lw4DgYt73DTxscWZSDfhDWEo4Fhr3EfgZw6qzozW165b5vjGQztmF9KwJ9H4CL
YoCYNhgTkJOwFx6bCuEZLJvqatf6rgnyJwAz/gaHy9a0x+JIqN7eCqN3NlDwxrN/i2i/EXs33pMB
uwpn08NpRjdxsBqIr2ogo8159oxw7MMR4zkekZDoLhuK6/lfWazx79fJCqRqiIHoU4shffUNfkdb
ciBwdf3JaOJnBnTmpsmjI+p2eFARgBxPDOk6E+XV5TIwiGkkc4dEKxPdioz6aRX2ubFupOttjKmD
e0ursPP9FiumKBdR+KZxrL2bQLyGk7A2xEd0aCfcbBs04xsNx4K8yIAOQnsYvMhZwB6Z4OG74VLq
brRqDe1Gd50TUyBgOlW3cCCq3rOb4dUymvkCaeTWF5JJZMtT1UP0VqYzhCvdVexw1JNPhSbu3Cob
jxDqAeCNVbYtqSqLeA4xnvXja1jqZza0BiuFGR2m8i4v5nSNw1inY+M3DKt4RRQtKJl98u/6vLmG
xd7w84SVNCH0kuiFNJYfHQcFwMN4X8y2fpN0EZVRQKxMuszrfBpOXdCEV/hkFyMo53UrcQM2svhk
r7FfZodutPGYtv14xA+dr3PDe+hz2k+GW78kc/rVm2jwoew5K66l3ezOGxsGMpQdzq2Z3NbC+eYk
ASndtl/j0IBCXcaXAQDuAddxO/fb0CTzZbK05BQ0CD/LaT6W3doctP5GAjUe8tS7umHZrxB1xltP
x+frshmnWZdc8AKeMYV7CPItg0pkugjlL4S/oz0KbmiE9e1b7DicRCqRb+HHtCuwpyYvLLR7WPEY
RggvWAczSWROYlLrlxDuZJl7q8yusUvG6L6Sdj/FkGHGetjahbb1uar29cweiJA3utiEelZ9va9m
jzKD7cRwHfs4RqgJSY5QFIqkKN+El3YXQ32YRPXhIo/WIROWTF97IyGPgJu2BPe0RMkQ0oTU9KUg
8QZDcQkNp8h4ZTyD7kiZpVtO6u8JwlewQ4XalwgeGd3OXpaek6zNJKxxMdhrcj9YLUmY3fI7hC9B
/dyFf5r2ffJISRReg2HGqR4Dx/BucXv0QhPfd02wSkHnfGGEerCuE+ZH5Jq0u9IOkquVbSdmj/sc
ZQEiNJNQIEoRITD/MfxjEDRqzI+LM9FvqFudFjVY4XyEAbZlPVTvcZIC6SbkoU6PfgAR1DLAHxkB
l6YjSh2NSPpDOeTRZK0wMScuqlbUcstZTQi12XipjbxftyYCB1PTuk3bcqtYnJnr1li2pWTGGR04
e/V/DCtn9rrrmzx8tbJR39pZZCE3n6mxCqWc8nuYzJLjJXWlv2PA3i0Mfyg3dGZrpp7NV+yawc4s
ZbkzQPjA39lFAxP3Tg7ndLi4uj0dAWO59+qSwc8m78f+NlRAMKo5qVeaDX3SBj27BrF1IMKTfYrT
+sEzUNdOfXrrTLsFj5lwzQbBeXQo9WlbbYcSYW3H1BjUYAGfxnU25ZTnd3UeMyBq7oXTNneZURfX
liYR1hO5g5hEW6t7TIAYLoDsgVvQK+QxoUNfM2VsJ714XhRp6611h2Fty3Pb2jYoyaazHS6B8hPu
SnKkaw1NgEnYWpqGWFthsi5RuV89+z1jELfySyPdoSTJ4SeNr5BaTlNmvEmFUGyHMF/GfUIzCe6i
KxiPAIvWVn0360vXz611WbIV4KQ/6O54LTJSc3tEppgml3qZJdt5jlHJpatehywh685cIpsfKV00
ZoM5XmTm0PS8m70W+mRmTP6ZwPIfyF27qnpG2vjp1LQ+827b4d9OBvfTH4qfsCWXInrz3O46RWTg
9hw3nmuPiXTx0Udyr2EeZ66zj6R3pja9asLa+z6Sbr+9juOwq0OxChx0BW2inU2KiM4E2otFp0Yt
gA2JfrK7rLRmq831ptXabWvPzxLjBKIjY0XnLIcziARgnneWKW9m46ssQedTdvPKDdrT2JSEuqDn
wVq0KY3y3s3sR3baFu7qT0/hvUin5oWE3E3dhS1ZFz5a22EL8czhFQfgnnf6uUQ4Vj2rP2TgFSQS
eTdODCni4VZZ/snNJJ0SS38o9PrYGMDRIvwp5MOy05reMZ1I4ZrcA1f2n0566yCIwLGCpVAuNygt
y150m5IeZ4Vc263Lh7YIXob6PvCwV1cZWrw7CYMDOBN5EsGxMq0f27prTJN+O/9gZTY7vefc4RHT
w/dlj/CPdIJnJtI79e9yoF4kOpGLDnu8NkH0tB5QMZbLXs83gxYaa6J3wBUNjDEc019orr/OBmC8
kBXVDQLKIFPcopU9RUfU3PuiYBQaBjkNz2hHWtaKo8c+gF/L6Bwf4Wx5W4mIYzaic2Y17RcBRZEL
9SVPvOeeJmGb629j07wOdQM2cjPq1Qey1Cd0lQ2jeF83LqVWbiY5fmnetJ/dd8txXvwwpLuWPeZd
dAOp8o4o5cJEBcX9DBKj3FpjuCub4tOckAcbBoZMChY0ea6thP6ES+YjkydAgFstMF4JFDjbk7mL
9W6f9Q9ZqwjP5ZWCfu0queJgTsjBnLXM00fZp7vwWtZsrrMPJCczp5UG3AAR1p4TWboMNKAPcQFw
Hs4wd0PcbqCSaUZ21/hcKSXjqFrglmgdSe9z9K7ZQVJTOgWTJE56Rwv55ZLurxy0hXbrS3VDGsi1
VMyNWJCNte6KhPiheV0yTwJQcsNgyYvRjg8ITh/dOTs5TXSwk24Tt8ZGdvIy5K0ya14FmTu14WQA
LbRd61YXPCgLnWOYHUUk6cgTrYGXnsgAQnUW4SBh8VnmIWuity4R93G+cJAWrRzGerG0brbWvTYJ
zEfmvX3f/BD7ebS0/OzZEROu8cJverLYpUdGiELP3ifHvGiTe5FW9ZOMj7We3SGuoGtgHIL5qRXo
FrHDUt/hfXBhbUNZM/U7j1ax5jT7yIlXXob2p+NKA1tJ7baJMwLwgGFt0yy7q0d3F8DhCPKEBrM1
vfVh/Ltk5sCom7R5azRxs93wQ5Ao7jNkl90XRNQ1QsmHrGiO01B8CsBhk9at6r55BFYe0nX0oFYJ
FPAY+tXQa+9a0X2RJ+rAiH+3+UPk2T2CyHeBINYd3522eg5Y4ObEXhet/Vin9ncbwoWdDfepz6wn
oTffXqt9Bi1ifwdGgi9WheedYgiK9gDkKtuKmABodbEAKH0r4vKjdSneQgsIIDaSLHwlFC1v4Eqb
xJbWvbUfq+BsFcSB9APKs8FD2y657aesgZrHCEef/hgDt5xTiZd8pD+VSFUBq4xi/bVt3acsketG
8y4jxUReytfBrFasacug7C9dYq7L9K3T4o+c98T3koeuCNekKZwmC4227+XbjjGnJjijy+6BBUON
1PSVVo5rr8wPmo1cPKFNnYXbxqx2op22MQcLE1sTTJyHOA73saVvA2M6d5JLG6em7O5GnLgQ8ktn
XjgxRyJDU8vizumrNflw9BC05qhZ786FRuMVsZaxpDkGWDrC5jFFz1EFx7pMu5ZhS/jN4GRT9dY1
AjLNsd1CXzVKRgcsmGm/010Ap1aX3CpW1wx+4lJ6aPG08TtLGdSFNZpo19MBfcEAhA445XhqqkR7
rNk2F35WnqfaOFTC3BS68zyXXNVTCUEuEpuaPNlCty+td1/G1X2C/GjRlPkbyKiNE9cc2ua7mVGd
QVzDMIkbU8J9ZVYb5FUv3ljcVwxnaHwh/ssskvRSXDdAspgCQDcItB0duZkTMQsH3QkR0yIcywHJ
U9u864V9Twj7TBhpHqXXrM32tia2ejtcc+WvldmS3IE1s5W9OeIPTJ6soXjK7fKICPHUmfFqwtIb
N/mrN82PcaY/WCUGoGo6l7OWoY6GtmUCH8ZyxpGokMAKyHlUhV7lz9uCY6Bl71oWE5t5sgFkgHYO
vOGlaTinKmtfQ3M7on0LRusmzeGudvLXMLtqUX6MLXZcTn+C7I8J0XsNM6czX3UicAm/hHGVUBrY
m0r6B1r8r/B1H5VEzYIvH6/60TnTerwQ/8BtXzTPLeV5HTXvrh2cKYCptIaEeRD5m/a9rP12rf6u
XEwnvGLLfGLKxsz63rBXmVN8k125js3fCx9C8Y7CiXcFkMIgrR/UTWp2+6cxnEOOcSCZi7XhTS+J
Ptz3/HYdG4WeH0ejX7ui+gkSu1lMBmm/cn6pqxzc3LxOZ58Sp7+zbYfXTWOOYhPoFmOIc8bxpN6v
qiveert/9oz2PWvSS1vJLQkRKJ/h5JY3o4SbAcHHYD+uz/n0nVrBnyhOFq1IP3xHjxCI/TpDO5IN
OApbcxytfJgsqkaEAmGuwpw/PXGKsq2Oit70r4HmIDvw73WjPZCy5JCwVc1UWMVDWz/MPkyJSV+k
iKUNB+COMTa7xMrTnR5tGjrZZD0AXJQdc/e8pD3JRIdLgO7mXKG1YoZfye6M0VOsvRzxAgf0h9hi
fDhcOblSMKUFFdt0n857x8sf0BGwXPXza92bzAWLcguYZC3t/Co0+w38BWPbtl9NZvadNNNh7H4C
4ixZwJ/Tnsg8M9UMLtl0O+APo9lD37TqUMJpMXADn75C54IbrznVE8Xhocs1Lh0Ma73ti7ui6c8F
1/IhlRzQkxFXZtS7B0siuM4icabrTFVXTGsG8TtnprtdMEwuYuojfEF/0jb/BVLtGo985E7zxWlm
/bR1KiOZNxvLDL27log5GiAsdc2MU6biCE8gdoC+XqLtw1kSsKpNzCPzBQLE1nM4OTMz15vmARdd
vYapGK5lE+w6m5lkEwaPnAg+Z3SQm6qJ633X0zIPIKU6NawENTk9G+HERLWyHlFP3fl6ZWwHy7yz
B+va1AWkZlN7rrwUz2cQPM6oii0/f/YlseWyTRrAp522CtvK2sUlOaEpM9FFaujUzblHBrCK5QGC
Z+tE9SRDA0skRaIF2oA4UqJAcgI82bdqy36Vmkn5w1EP2DPWyjrQ1lZ1k5roYFPGLYNWTEMBuMYs
EOmybjhPuQYZBllZgzFzvS1CbF6haNrQZm8vC18Zy7yw2hNuaz4V6RdDho96uFgdMW6W81SXjDPz
yN3lDm8hOF5hwK+C/sYJGTSwxEbgSCohNcPB2s+fhVhP0yAh0xk+TFDEH2GZcQdneAV1olJap7Tg
15DtEqOuM9PKBYEt1mRvTqeY4HDejY7o1gbyjx/773KgPEWgBJmmqQmncjhzjlxKZgJYqbB7UGY9
enaE2UyS7ewoi+Qh7dKfuJ93Zeo1G9zsqIPslk3Nvgvr8U/mumx3L8C3OAHgWUnNJy22ngu8QMhq
tYdGXcl1zVikdVWar07MQEoa5LpzmYwHNs2NXwkbrMaEi60GnLfw2Z6yLlxxUoURrUh1cJHNx1Ev
nkMwk9ZdPZP2VebXMnfXic4lK3vkvMju32Aafs/W1naznY1CcVFoPvNo3NxF+tMJOrxzvOh0j1dQ
BgW+WgymA2Fqmpz2nWERPFZ9ssWdBZlnS11wwrXqAclvA1EVN+tgfukwQay72S0/M7wlnatVUONY
mEj3Aq/Z3DhfK40hABtHtQ5LsmpIEoSxZX4r4jGvTwgrhiDQiCKBzAvyKNGDrUSoYd40F4AoACkm
CI+M/cjQwcJyPozOIzioN7/JFuAI0Goleyzge0iGT36Emd7QCB33AFByxVwGt9MZz7c7g1Avfxi/
OVYxuurIyUiAp2LwXQwpsbEiyd90r9+787AahH4b4uhbDNkSL+9DEJufRj2dY3JocHCOX2KUu8Qd
sOJxKEH0QXfoSQzsPl79pRUvZm+Fe5+dt2ntZmlxJ9OSJhKXhh2qANS8AX1ZudCJ26FiiQ+SXTH2
Ec3EhvbpBOLQxOVN1vmSJsgi7McLQ64Xm27hAr3JTxjW97hS0sG9MUNZVcLfCK0mJmauH4IxfTSy
7qqT7CPi8L7o0qNs/RLDltjTYUbA4ZD2Qb86h7nRLksNkXsxMgqx6z3N6W+79XfJGEBKQqYTIYj1
hpY7AW9wn34E1PdLy5f3QzIg+QZ7KHB2CH0/2sQg2cmb9NtXIeQVbUm3DrP0gXCDxI6/p/wniGlo
5NSNVks73ZFHDBVnzbPXBgJuYDy4x6buUuuexy8y4ZoeP4gSwEQ/OaRvoA9CZpEu7d59aHCzW075
AeWOlVHM1DEEjfeoUbg4z8EAoR/M2NETOnyYsvwBSHqYmCnWs3GxivA+ap03ZGNPPuqWWaagUYuI
CKiBYqRu1uBb71zNqhdZ3T4HFSNF8myrJ8iB19jp3SVayB0qXQUzLH7SvNrrY34HvnMd6S1TWfSB
Tgurga6iyZQiQj9kk9/sCweSrvpA9sfw16PfTzX16b997d8+/bcf+/2Jv/6+qNkmk8noKVO4V/sh
igudoChewrrCCerrWX4gdSY/4DTFAWXOtzxGgWwp7a7xq/H9fz/8f3xtZHiCyou2iDNECXmXQXGY
wtleIQtISVPKy4MLHeevD7+feo7T7p35qUa23ZI0aBQHMPz8BWTaErMaZgZg/TKd4ciZnEvU07VG
mDZY1nhYZg5+7N+Hc6tffcsdN74bsSh72Zgdfj8Adv/nI/Rxhe3DgU69ditKBNYYmtEuq6f510NE
hPnh9/MSvTUNO+DmJXHXlHD1AQd6TZrO8PeH36/9fvr7DccNet73//x2ox45KVku7BfDsiBkW9Cz
5Itl/myNfctEE2cWEzT8YhaplpYYUBgk2LgYp1aH30f/9eH3axk69L3Xfbplf+drw3eakhhg1+T1
+G5ycjGG7NDHfs6Mby7QUCcKAAhJ0QAXztolJO0uMppvKeSy3m3oVRnDT9K6A6dUPpBytkcGR6Ck
PqGD9IhomlkmTQmsLhvJ2UsS3d/DHcBIX07IfKedXgsW16m/JPWIS0w6+Iy4f0b8X5CsdwBhC6Il
5Yvop/TQcwgAvlpcACXBJGz6aT0XQDYDLGxp8kc41cEcXevgdcME2GjGCT8kB8MChBEWwUFM1Wcd
h9Wuz/2Es/Uibob80lRld2mtymNFtY9MGXCGYlwqZL93qt4nLAHR/WxAu9QS3swiI/oLZEdMTarc
Ka7WXIoJQHsG/csikX2vDeLeHPTm0sv6rBeoRmZSIUqM9ABKosUTMMD0LGAXBnlrXnrDNC9TG3D3
m+PB1+zrbJZ/nCyJ1vxId8kktobcOtdRZKt8ibuoHd09hBn/lBg+FRBIaG181wGALd3S+GmMNjvn
BfU7OWxn7DVgGcxz7I4+3YKJVxW7Dc7EmpXaaz5AbUCsx+t81Zo5v87Rn6KTctHXMzhEuotxL5J1
a/OukNpIiStakg+SLL+EjpNdhPbIdGk8yzmoV2GZMlKh3ZbP+rjpdYyXnM+dMyBJByAG73uU34yg
cmhlVdMJfZwr/pi0CGZGbAu78sxFbsy4wesSWyUbE6VqNqMA5ihBH4C0qZLjZphNF+IZFlPuTadI
PRNmTxrTOcobHQv8wnfcbjsqTmLRQc/1yqxmJ/JSEmqNV/Y7saNN90gBshbqTWSihNKEgUrGTI4/
FeZcWUmFj/b3a399+/c78M1IqOgKXpjjHO1ww6WkomYvpud+d/Z8KrDCLAAuPCDopIVWX8hDPMSa
/zSOJEKOH3Zl/ogufpyy4JxkSNUIIRhG/TFqAwgmlv5M1kG10Lzy3THIxdFnurLVfBvmvjtm+Dcs
TZxkS6Wo28OpYACz09D/Y/MozejU5NR5MTyBEP9IZBJ+6wCzjUQvl4XTv1iFseuTtiFv1SjxUsPu
D8HW2T51Kuw6bES4soooRMiMQ3tp6f2jx16lje79QHA3zYbprtKVHNY4cLxdmBiDF24rnwd/OLtT
8jZoFmUqB09hN3d6hnRGR9u9Y7RNWTJ62HZJExriBm6WWV4z54z4E73Fqvfwt9VJ9EAa3op8D6p8
Bw86KeTtgub311BRhDmZeO9K8LpO5q0H3P4rTT+6LrRBfzb/SM52UBesbCOD8eZHrPzTWNDpC5ol
2M+9bt/5sNyWnow2mgEKZ0hmF9JA/9rZ5s2ab7OK2wnr4K7TjPSEIxTvC/FXhoHOt4f+F0UjFeRF
kETDQgjWeK4g3/bai18yeTXCnNluUuxqOX/4hMJxcK1vQIPWQ3yT8sKK/+i16PFhID9N4JG1yTxV
lQ7QUNr3rh7uy5aUXP1uIBOdJjkzi8Jt33MUHwCMps3kcPTrxp+8LLw9zDrtThuJCi47RmrCMI56
sTHtoNzN5OatJOc8NCDxdZ6FRSgAL0M6wUU0TiKmomyMfccgbMwBkzQtIb9FrvyQoKFMDjlmpHNR
FqDpSlKwMZ+ei+DoUMWtQH8QkJclUDRH+LhmVv2QavPpQExbdMwqBajbbR17D1B2RzSq4AzqXOrH
KvjoQ9146SQNF9lApnGCPZZEcwUk+UXXLhX1GYbjYWPV1Xda6SzT/aEowz+6zrrvCDIE6vTOozjr
jZ6TcYBWTIt0VP+EQBUcoLUwWaY1O3DYzAdVSjamOE6SkZ0Br2Ft1/AX65FORDQ1H7Hb0qmH37jw
Jccyjwl58O02dn6E0INUjcPPIrDN4jrSTlgYk7tzbDItOe3mt7opn1BMffZW/BN336ZFoEVvTP7K
noMd6651h0fQIREIL6uBXI8TP/OA8Yk0tGmVepND76xtNx9C5t2mor3c2haA98orABONVz0cu3Vl
M3ysfHSBSWLKk/wINXPeSE6UvN3XEujhmy/1nyqcr3aUGcSf1O46HpslBioi8kJPrOdBcG/jNl3Y
eK1Hmh7hVAZMNDsNsIOPv8ssPWRAVsfzQUGfzVxddlDdpxw915oBkB4GsLGunWntac2X0RMgr6Xz
owYqhBUpPJBdecHmGm0DoT+EkprZIMJmibanXzoEgICBpn5L859RmdSbeOI4zMpGS9c+xxKJTgFf
1bWAf0JDYcWlM9bUFrMztF8ydNeOUb93pOtu7bK+py3r7WCpXSOGUrUMb6mK2jWZVKw9EdyYWe/o
DLmXwEH83LSl2Mdhif9/6rKdR3QNHAvsRwVkNIg6w8E0uz92NT9nQ97zd9sHaRunzp/i57S7hlbz
HYz9Y4X2gEKNcEqsc+vaF9su9u/oshCqFlR0n6Ezs9pY257aGCuv/llr2DEyXZ0WKvsHTT/ODQfX
+ajygckJFiowuFfRweDVvsi74Fdwyp2VW+4iahXKP6U9oaKHIxVCXOX7hN8MCyIMl0kFFWvBT94Q
XMyaB41Ag9YOWKbcJFBL4dMTdRy6wj1PpB/rAzHIQgUiFyoaWWDrY1QMgUc4DeRpVxlZVJiyQ1wc
ABKap80ZEMV4iMldpvuSbqWKYhYqlLmqkk9YutrBUoHNjYWUq/9Ncc5UoLPT8uwTlf2cqLjnoXgZ
VfzzX19RX0ZszikgfAShNi9zQWw0iTfp0a4rtqqgJFa6I1/6r0/RnGxri/BpYnisDYdshouq+COq
elRR1b+PbJrIWDXj9aSCr6PfbOvfh3NNwzlT0demysCeCcP+/frvB9ybxSYmM5vP2p0gRTtWcdqN
CtYO1aOIrG27JXR7op/KLZjvhQrkLlU0d6RCuvPfvO7Wxl1iOIR4GyrO21HB3g4J35OK+g5V6DeL
+zFUMeC8QadSpYPX6kOlwsJDUsN/v5SoIHGUJbhAWpUuPjQAiioSx20VPe6SQY6aGWep+tCrgPKx
xBvjkFkOnFpbOTUoTV8Fmg8q2jylDbJKVdw5NtIFFNJtwDuOHpBIdFeFoxMdhJ9LBaaDlC2OaEuq
RccSyHWdfeoBIao5Sesdieudil4vVQi7peLYExXMjtxRrLoaqUCmYtulQIkXqSh3U4W6G6S7c2zN
Nxkq0uPA8YTwJgYXcY03S8XC099mPGVNZBvoZXlsRYeiozS2uqkS5WGVV8e+VBGI6lWGI03WvAqh
L0ijb1UsPbZrUhglRG9dhdY7v/n1v1+E2LbikqIJHmGDIVCgXru5spBMuO5di97O7z8Y0XGr5KEY
zeLYqxcB37217ZoIF5nX7etIrH6fe0z76fj7qAUWuupiiqhmqq+kJ0T30JLgJ9RfRiDmvcfMNzWi
elv0sFUKMW5ENRDYgIOqKqlntLm7thlPIIJnbDCCXxGEcSrzxsXU0ZMeDWsGBxeLVSUTFCmUc5Nh
f/BCbzAqp2fG2uXKdTcFOqFAkyilXLpJuGLxpgcQGgeyPwPm8FEtog3Ou5s/UOuBWCIj1343++Y5
zhBCa6LZZCWSy55sRKD+NMydOP7zf3aIvCVH63+wQzCAtvAL/Pd2iMef8aP5VzPE3z/xtxnCM/8h
heu6eA+kAT7L4S/72wyhC/sfLGOGI1xQbK6rfAt/U0pN+x+wSy2cvsLxdKFL+z/NEYb8h2tKia9C
CJd8amH/b9wR0pJgUv8Va6nrhrQM13MMiydkWobCXv6LO0JgmoKRVnAyj2GY203/UPVYHTioQMtj
Hwel6qPiKm8qgXbhkYaQd2AhIfr3E38EKObJ9OeCgaq7kW59M2X2USNvZVzs7Mpi3oSCA4alhtle
eF9K92Fo9VNdyBUESZDqwA44RVpPiQYtJxFGc5Jm/cENv9IA9VQTc+rIuAJsVTXrQY+RCnclQXxu
unG65mXOEwl2Kj8lpYtIt5IMVJsLVGrM5Iy4YM/hy9MqgDmd3azzZib+NtlIhONG1warAPhirX3F
Km4U0T2VGznfGZMUw0F/PKAWg46G88JhAQmRb0Q6iSHJvO307jkTzN50Ch+TAbkGyKDxgO0NjrUY
0Df+B1/nteyosm3bLyIiE8+rhJCbkqZ3L8R0hfeer78N1T6r1q2z47woZJEDMnOM3ltfzRVT1CEa
VYoHqEu6zLP95r2yJWOhfkOll9qDGu5Ni99jrQ2U81hGcaqZGO6q7IijlA+g0k+FDKaewBuIoxUz
kC+39LFST9drsiaaghLNybZ0WNITvzNpg862IAGKb6E3N8KQ47FRNNOdRkwdqukol9woYHNRKL0t
KmUL2nwmsgiMIrnto4slWtwGMz0xmyzd3zeZyVW3DIWJiBxPU/GhREakP1o92g4WnSz1sj489YX/
Evi5AssuQPUXRJzIUQtcrhe1PSmXUi0eeu0zc0ZrR+RHq67s1JzPWVB0xzxTtzg7uE/UBEv7/Msx
OCpogVmJvChhjNaMQgtAS8llmmDR9GL3RnuX2DcDocc39WRgbh1LRFGjBTSuqN2U7bjREkJAoSc6
QylHUUlM9qoNmaXUQqXFNeSIUIRyMheTQTNFIeFb5P0hMG8f8trQ76Q4984+1GX9JMDgPwnxHmjY
Iq83VAMa/1D0MBpJ+hxiMsozexXnSvRKuAbUVtHPFK6b+BXdQOlOwjA3caO9jkUzPfpa+8ykpf+M
h6wCDKLrd73pywNzjHET+gJMHq2VI+C2M9Ne5acy6VlAsD/3rIJXfWoXG0E6wMEhSPxRNbWzY8bt
2RQDCrVafYCLN30jh94HQ4kPGi/eSipm+FYMHOKps60Jm8QVMZoIrZP4XfpSwVxd2A8Ic0sgm1bo
NRDTV3bez2TM0msAbBXezX7eY/mxjXd7DvZln/ifvQqSRxkvGCGHJ8iR8y4MR8WzG40EY/rm5Cqo
F4M+xor5JsIAxfBdZxqC54Qx3CuzQkeWBp08I/IDH3QgvOujzsAUomMdHut4WhLsfy9WI19YUha3
zFIp9NdNsrf9JduxafrvDCpo6d/TQ9HWo10d06x3zs2IAT6QJlF2Y2TfsEqNCIRqysfQ7LZGzFun
jVQ2VTz3jzZYmIPZq0+0ok56mQYfmUKToyZGGUaAmE5hgmxQzShL2Rxsx6rUrMNozxD2yOV4KPBa
PyDw3KH8IzapyXGbL/fDqaXFDD5mc32GBdFghwYJElmYrfuFBQ8ccLwz9HY45VF0+HMX/yVFTxEd
4SAK5GR5+SJKLdvOdqFsrjenCTgKUQB8Ktal9dCnL4ZMLj5m4DsD0urTBHPGTIZ3s7Ln01CF+WOT
p+cob4LL9dYYkMqihngoE46JcUI5xxkIL342BTdAO8VLJgLXrg3jcRqH7rY2nGcD7JYlzPSe3l16
R7YdUYzozCnvGpuF+3GiMpaeFPD5BSHQnh2oJiWWUYvINXyEDD4ciggdbkFZ4aHUTeY1qV/9hM62
q+L+pq8s9A5KiZmZoIlTXjX1hf8PaE3fh1sLouwOU/lzoCvNg5LL7NgxXJLvRfysVaJSLE3tEog+
+saudLFToXyxApHmPrWC6UXRcwOSbIqVb7npFn2ou3VXqfu60a3XlL0qDWXyotO2P1oz0lYwk/br
4CDbFuxeK+zaGqmjQfHabRjyEajMg39MIwTCsmx/9QrHE4jxSzlk/bOpaIonIpnBq/CJLXVwN+iB
4t/lBJrRPcZH5reW5dp9RfN1alC/Iw87VzkxZOBuc/S+tb8zISs+W6zz1hB/I1Tw+dkvSucyzHCj
wsAKYMbI+MkyUoQy6fSq4sv1pB5ED5koujsbI0yki/ChGpAiGb5Z7oyiSG/UuL1JSNq51ZNS4TCP
u5faUIhXL/ID6r/oaWzqgQZZ3uzLKoqeEFonm0jwja6P4mi3yPe9ybN5HwQCaqBp1fOtYXZ3FPS7
4+/7lptYDgCEZOLZX0JS7OXiem3I+TxwysINkTHEQEGaWcJjemJVx2CdzKV0s9AfMWcx+lLLUhgb
GhpEEf3uSFVLzM9wKvAkVrdQTHdWgl5PCBrJfVeuUx1FCd0ahkEzPUREx3g4x9LVzI/A/gPCN8jw
DoepxmL+TTOhDCZRQDSrQCUKmmDCNbNVBjBpam35NyVaRJm38RkYQFLfZkqb3SmcZVlkJbDjzB85
MyHSGRS2mQBDnKgNix7YA2szEg+DHy2hLL7coY03IcLXkKSSa+zqGzHMWxn04Iz6ZNjhJfnkJIzs
q1KcSzDpVMyL7qWykpiwovGD9gW695K0aYPxoVucl+X0EAGx9DAgkpXctrwthWlL19uDZn1ZU/w4
UzDGDbZGACxXTT3eSQr5XKl++RG+xq4WrIfBmDStvCUDpVhpav+tjdOe5imKAXRGqLHRsxZ6XO2I
lSIhXG9eZ4dmd9wZDKRg6SwTyeYQkegWhrFbUtIFzkOFFn2JQukDs/zGMaAmTQEUjMh51ir1S2bK
qbXEWRFY3jr9zS7D7SDtO/oGdAXS4cfqyOypKuzoNEWegq55Tixj29CYQzmFlKOcfpKyMQlBQlDc
ji+GX371yC3WDuJophrk+kkEKsJtIY0PYXgXzAWkO08Mot/4vf9eUPta5d8YCdiZCfJ26rLBpkmJ
S9Ry26q6R0Uc2Wpq4KCKgi81oe4L9OiO4lpbpV9RXL/OuuHOMKLzqabYFmU3vkxx+qGwng35UrTi
gVS7+wIQspcRRmiJXwMEtGF69rGzlkD6CVTd+epCiGov/qwcgI267E2bmfnf3N+O+PLsOpvYWVEM
a8oH0ps7EQA3SDo3VswdMW67hDMxEpoRYasGNV4psdh0VFVD0nSwu8GRx9SESyK3hkdizTIoUTJ0
tbgiVhFrKGzgL6iTIX0+Dsk63leqQaE4piwxgHnA0H1TUZKCYvhUWHQ7HcZ6OFRldakCOPNgfW6Y
PyVbzmpW6EM5k+NZzQfHTfWhQa+1Dn2cmI7wq23oWJfGKcmc1dZg//yjCtphvUy7I/Q4myx4NTo/
P6dO/4Y34ljM+VfeinLbKNOj4Hh0W3g3/IzaLlPnm6Gs4FdXHIi06dcsxKw1DaNbOcGq0OIkX7c2
FN2Svwfi78OUZMdMoGPKbcgKk1ZSY6mlx64OSBb1uDsH4lkU2jlZOkyjo0WbCpXuXGH6aMgWb8G9
rp0I5LijYnRp+ucm01B7sh1J0ZZS05l01gGHEbq2KfypdI4RTam++jIaVk2H+ch8ornxbtnyM7a/
GQFu/RqnhVYi46igiTf2LzubPpGq4e5FqipyMnrCqLtN0NAxTuJwVqaPXrOfUfz89Mglpqi60cuf
BiM1Chdak3m4Nxr+cqydX6ER3eFswD1glB9oRosbC6WPRZw2ymqY3lH5DjTCAfZjb21j3BVheGLC
/CqH/gW38n1jmme7dO5SdbotQNUgkBrfhN0hnWsOeqUcmRohcKrD71Ci+Fp2QGQ+Pkqkxuu7GKly
aV7wSx67GYGRsULzCC0upfPR3OKq46CssYWls9Eh3eCWMpAVHN/Gpf4OlPw2YPw1YYPTGZ4Lj7Sj
xc+GMUwL8SsCpIjBSme3fe+X245MJVJRUwjG2SUgq8FbGMx1AmWtCwO3Qh1Z4i6gKYr3Yv7pMOmv
agpTjXleLDFh7PtrJg2Ub2YSYLUhujSpiq1H9rcw9Sgt1+/QRIkkthAP9RKIftN4+RiduooGTdtK
HFER1Ru9ErupWgTXxQek9G6vW6Nc5UIxzqz3ParhNfMNHKsgP/Cr2fwGzjyGJz0mC9Npwlur9h+j
ov6VTFAEuh6HjJZ6vq7bX8F9/ACU7wEiTESKk/aC54pGRlMqLqVHmuZN5i1GXNQC7FK50427Wc0v
etW+yFBPb4aa3oofTYmXULOu3Yql3M5RhlNTxeJeSR8jzSa63ih1FzWVvu76Cys/NPdYoJh8jZNb
OVDzp9DxpEl1s+pjA/7iorPUzeewpQ9j0PJHTBB7vdM1rvCtY8K/dlT4poBg9pPWB5tSpBdgLdRg
DfsyDHazC0TmmbETM2khvqmk94wKpLPWGv1us7a6PevEvYEpZDPbCNBqI3lDoQJukMReN2/Et2wp
jpWpYruDg0ys1HRUA9nkpbKtXhtkhi0NFEwmLVmDUY+1w/ygGz+sg4Jz37uhqDp1aJ2AEZt1s8mf
vyItEotXZN2Fk++xrMWXVNv3ZsZDQa09CxWpHn4QFYYfCNPWvjRGfgeVz1xbqTg1ndJvkMjYR0c5
DgyvNvGWsGGg3eTlpDw1iOeUnoTA2olejTRNvRoX3JCLX+GSY0YGbL4r8e1tUHKysA4cr1lwcPXC
xaNmiWjoz+3rnZpjviTqbG2u9w+kHRzMZvrfz7s+HIvowGqs2l5fWqfs3fBo939t8vqg8JkR6qO4
uW7yetdQ9TB30V/NNgOtrwX5UVhTs4pJy16j7W40A9dwcY4nCkn58BMumbrtJF4peJyiPT4NEq+V
dl807UVv671N2YfuSI/5ynzFZfwJ+vTHiqefSqsRydB5axxtrw3Dz5yggiXE4ZFB7JiF68ppkXNn
zBUMld7+rKs/00TrhYDGupSnYoqKdf89z4XlpSmjQG/Im6o0XT3K83VBHNfaahdsh11Kzpxte0iW
i35K/nNtJrNv1Q+VtVY7q9t1w+Kx48HrRdi2GaVc46kiBHjTq9FHFqbmgRbQrh/0iuWqtSK+eFzT
HHLoEDpERJIP6Mo8aw6V2o0M13bXHK63S9b4h7LbJW16VxhSbBtUpxSsikVdiriTJv4hMdOc5iqz
s1nNXlLAF95sIUGq0CYTSxG/Yw8mm1wL4Bf0mvx9of5zzaT+x1Qq4CAes+Ro45Alb45MCTV+SBcq
U4N/xzK+VZManCB6MHhOh+DYJDA6InlyjPorbPwna+n7IrFUx3NmukOS3RBcvlEVtFaE3/XxfCJP
vQDRrt4AXtvolKbVTrggTMFxVKxn3DRk0cO+wSIFhId69Atk0OTjbmAJI8eN7vpS6w9Tt6hRNuSX
vVe0L1aDlZ+j0fkuJ3sPGGK1TBEMg+ls7ZO4kd51EiFgXh/a6m4MulOZV2clIpE+oughlPfWR4wJ
+imJQAFga6m68F3O4qRVLcfSTNOh7BANi7ql2ICJPHcqN8R7BsBD64azM6rUNHHozqk3N/qx92y4
tXTFyhsd3geSp2zVAY2ebJX8lviSLPrGMe7gWZKZ2LOgXpGwzte02IPzKn1EfLPSC6CsrKLs9HGa
YG3AN6NVDhpBiVlfjDhbga/VgydSYl5sBWF17BtuVKa3Kpgs0cqVjoAoKac1cPuDPdl0k9puaXUS
go6WuochfS458eNkpkJiY2TPx2kFxbkE2pttRiSyStvdVJn/VJSmcAUBl3FlFRjGL5NO4Fmtv02+
/0CoHUGCTXgo4tvOwITZNnCmQiNEGGvLw9y12yxHNZk04EaL7MWHDTNKGBtpFFJhDaPHkmYMog5A
L6wCmHCw6xN2WeI3YLoPGgZ7T22i0iVX5yk0OHnrPXERSvUWUnZAwYfWZ9FRNl96YaGAQ58QR/FX
XGT2QkuhMjkNrjqc9CR9H/2uPmiIGN08qDf6UO5aMwzXWakj6fLDb1Kqu3OkM3vEbA0nwCecyHmJ
E5hUftc9xhEAdQgw1IiGV0KV1nGb/gxm8yJ1fE3J/NUCe111SlJ4hmpxZvCHfTY/pGqtuo7oFs05
UjqhPNlW4rh6WIBC6JBfd8ZRkGydRveZJfBgjCvC/kgBKJW9bF91vdkp7QvS5oMGmnHoqr1IYTPm
uLSEJWGGdXDnKjCMdm/8gttwUiShvFV8QWG1YoZ+Sv1GrmZtwphSnZu0/6nm6C2IbzVZvRD7WhJf
mZG9k5uaN5ic0Qyj9fohvHFg3r51ZfElzWQPQeUGTB7ggmebA5HEvl+oHKF72NhFnBG1NVMRUzYP
VSNedCM+GmP+gKfNbdKBMTo5zmBOm9p6yDAn6G3xkVS4EUQEqYE8XJTqSfcW6k5IKrr+6ccmih97
oituFI8Ytx+yuQTL2W9V8EylUmHWb+9SwTnHklh7fUIj8s85Gj99TgpSZr8wbZ3arjxMlvU+xeV7
h82F85Tb6HlBXiS1/14WAMrwSVkJwDU0tOpbrY/xjtilx8aWD5CAdVroHF1PhRjuUtt+L31MLE2E
12roHAQoVM3scdw50xNpgGRB4QXOl6mqX+a/FouyUJGFa74GQTj66AJ50Z25WIGLwZeXe8VsedPC
DI3n4MTQ51Ftu6NnijD+S2UIK31Ia4n6pslzx+wNzyphsCQ6jECe+/neJFAhmqkUk4FtAysFfXxL
VOHAVwFf12aHxiBr2NFPkUThHGnWQxWbMXbqPT4ol4qvTXVavpEDcB+G+JnsSN0sxm4RkEI5VHi8
UJ1GayJs+LVhm6/Vael7kjDMhGcuxrvlJ+6y8tFJnXINLoapPLj7NkScPufuVAJJyvkK4Vs8Yxpy
GkKFJ4m9MXae1FGeBpMbOXkKNT6llZnNxt5IkUVHXz1RCCc9Cp2VYSivhJe9aXi/WVo5rj0nz3VA
ZsLwNOSF5GXR5XogtSm7fvmLyQdsb6vYoFF341awRrNvgb7j5J0cqu2Kqq4t7IrUzpTVJMYXy+RL
qZhhiA1msWjiGuyT+aSSbURpFGeIyrYIuNfYYxjRq7VKt2sbduLTDxcdZXgbDfIztWxO8k51G8iW
4x7O4lTg90hVfsA6poK9LLcLcqEFEBjyxQUFwcQh96jc9yRarO2Acgi0cnKZ8IR0CV8wACQ6MXas
TcusXZ8Qkcp8H9G50dt48kMKHP3wiznuc5c+GF1feNFkE4FuFi77FuIbbZhWtJ0YVyJbcbsxDJhH
TgcfvS1xMskvYzDFpgKjk4zTfQBTYZV2Pf7zDlX6oKqfmY3UoRkOMRnVJ6PrngbUgVkjqvOMSWgH
ZiVZNUQ8p+SLpSYLbWdACtmRgdrpzEsbik/CxleABBbpx4xdygtTdIeM6AixVPk2y49siJ8nWjCr
LPGpMyxnyKp5U0boA4SarYjtAgrZyxs7ZR6a2oi42VXq1VgY+DQx844+Y2s/5tTdVWJbZryvjD8I
Ii1ACJbumR1ixBoPJQ2RDlZ4yGxCxnYGij+EQxYSn6WEJsSwdim9JvahDW1vSAnKiaPwCYcnos26
9tDgvMxi2mpD+9WRaAcudJ445oKLlTp3DRkBeqs9tNX4UmrOuQ/oZaSV8krF1hB5txrDIt9lCiVK
M4wYZxnQomj6jEIgFzMuI5Z5v2ZzRuUGMyGmz7eeRnDiLZGzq8GJN9TXkSVHn5TtLQ6hmWJ6u841
9Q1MEEN2Gn2PNgSJzOKPg9q1mXH0B9K6X5lN23uhioFHJzO+5QP0oSByuqaqPEMNl1kR3CgG/BaH
XVxiH8KAhFGtyrRtpfeG10rni+nNUzCzym1mxQ06kgfsdPo1hu1XVuteG1nMXZ0IZJc0WUDiEiE0
6Szb7lk6rJ+65oKZiL/3iBS1cqdiuChFqLldTyO4IWIpha9uzag4Q6jg204/W2Y1HnsUqmty2eVN
iPprFZPS9yxKVKLVECz4MPwF6Jb12azWAdJqy+9P+ahHrk4mDQ08JHwzVH+bf8nAE0vXhgVWg0tN
GR9FUp4w/N2HTsECLQknzIblh67STgoD4nJGilj9D4KLLX0VHJ04SgaZPY0DqWgRUBvwEbFnkCOZ
J2LeFHI6T0XzkyuV4SlwIXTq/LJ8li19aRO0F0W/6LM8jk3WQ9AVWwVsvhFfzCwBxjDZP4C1qP/T
1wNrulKU5QyQ6bSghw0fDe5UldWrvicPiTBsMmwC3GkqNp2RX7wO+o+8m8CrtBtHAm5pNfBvdOw3
TWPdsaB9DP3hA3uxhd3Z3mi5DTRDaG/EOE1bvyUXrB/r9yalvoX1BUz0qCcb2TUMTvJi0Cg0UCGu
Q5szn6YkJ6WMvH6EDJexTyZ0Uzaqz5DOlL3cNZZDE6cmj5OYwl05N8zRicLKeqXxTPN70AUrGAuL
TYd+zBfSdGNTSlJN4++KlhmJyPGjlbJsVqkErGv43yuTIiDvrNIRcMmSiBbX97sBHhm0KxNjfK8b
xwI8Kuv5GfCCz7kH99tgDxF4UntyOzF+dRZ3GTAU4LItkYGHgM6LS2GMe8f7FjTIxgqRGYQogxxQ
1LVDZpZpt2spa3fK8AyVKm4mSu734O99bNFI08sqb0EOkRw+RGIRFTCZNF58S7vTYV6t/YgqoU1u
sGPlb1AG1k733MW4ZcPCwXHU+/KITlbmVuXpKrbb+tEqVQtRnZgO2ZyeOT14EW198+ynHMl0nqBT
WIqxUgJdeL7Wax6Sdir7Zj0x/sgfCIsplj0GWseAXFRwysYjnqX7ZMLZPDTDLksBWRGqiV+NIS7O
6z1zaVxbNHviITwpGt2GKB33UeLQo0sFSZxyBi3FNMTUgZOr83p0Gn+rdIiLY/jTecMUQa9HUH8d
8GiSydaxyYJ8bpRX0t0PUeUnYE3cpiqOIihHMggpqGi1LTf6FKuHPu2JP0tmzkUF/sapnT5VxBMn
2Mou3bPUFRmIeSDdxCWcfELXadJyYAQCn22c3IBAf/C7gYmHzSeb0HpXumGvaNXuojCBDbFUF+ru
nnWs1wkAUTKmU9vnFuYR8mzn6NCo+S1+lJHZq00ok53eD33gvPjAx6IVadvKN9W5zdxitgD7RIIa
fianufiqjew87qMt7/cR9iVnzR5As5XRjtdLRNh9/okjjtSiGHhgaHGOVbR2Qz4t40t8NnL1wBB6
jwx231s5kMEWbwYB08j2TeabkN/NNa+i2GZ9of/Jd0aXJZzVY3sjGaNg8qgbwgNpOlDxGehHBpb8
BCeISq9ULlVSH7FkPNmToOfup8mFoEyjTr2Sr7QLiIvdsyxBvEp2xhxQDkEasQeoAEdNn9exyG6n
br7RLPK3aO6sRNvcZnVCq0MjRU61ekaHKlpbfUved8KKqbbmzZyED5qda+sqAAiURqW4gwJBK1HR
ntA13/dhCyeoCllyYs6NYP/N+sL5oOm472VZrPH+bWZq/p5oshbf43xL8q+ukF3CfnfSEoUc9Bzl
x1if1bmnLsEaDvFOVB2MWfmowvjJfqWgf0yV50Gf9lrBcm8IDHOtOgw94kcbesJamvQ5WfD41ILo
OHQfgsWXWaIQQt5w10MXXzkJ/+Ssjcxc7cyEYKDQHtSGl17FNzvmmjfNZYW4Zd6RsHLXTwGclADd
YYIjAMG8aVNHss+ho/ceGZkox/PwlNWpdVYS6xjEBiIoLaG01r1FqIe2hCCO7OY+hYqTUMI3qoOs
RFr4xqa6TlRw5Kwo8jVwsg2dD/2McnM9dJBxbBznGRHOGc1lZYl+aFyymzmFO+Wxp0kHzb//NAtd
WRl6lbta/8q5ncDWXH7LxkaYaS3gBk3Ym8zpTtnW9nt3wG5IMF/DmvdKzei3TgoBp2Ia20UsqSjK
V1quuvQsc5c1nbN2Et3fyIQzttFRVu8pfBumw/gMgOus5SnOoyA7jqXsvaSrxBqpyU63ml+BjClz
Jb/0glidkn/E7pe0uio6dEhiGAfI4tE/pwgkgAHdTMYQLbHh2VH/1BYxuADKluEAi3Uenia+jdoD
WIs+WqMtNyk6lE0oVDc0rdwjJyjdFKAGN3M/LH9TfN9qmYl/hNQ4SaYMsKicf43lfvaQ6FjzyzlM
t31hAdkukm91MYQIs3j0/XGHbOKto/2+ahJORE7VfMxxuGMmLazZ2qVBT7+7KH7RqHomZI1TOe9P
1RZhePdsySV9yfY9JObYX3rSf3Ok6F2EOXjSVM6c6tFRxbdv5sxomfszv7Ufe3NJrzfRgA6301Sd
Hac1gZuEO4Q1HXh1PBsDAbRbmwBOsBMJi09mwKmwqruu0o+RBWAqa2EBWIp/SKX60La7nq4KjUKB
ITr0X2hM1R7FCv6bFmR2ocI8a0pgLQyeOhWNdTRm76ZttRs4iOfcDkfO+84hZhxfd2m8LbMecxAj
pjGynixN/BVF1vzQisMCrSG8CvC79NTp8gkcaCC1A8FlHlZoWlUaihAIkg2pvEAfeixB2/poWhWV
Dt15UMLUQHzRfCPtYhGVgq1RzandTprWoOYh2NEgT4+gUk9I+TwLBVjHqB+astjXwknu7Rv7UY4o
shvYukMRm9Q7gwdT+zHTuLmF+HgXdFWL1cn1x3A8j/OKQ4QVF3nC6O0MmBjmTKh0dfKJsT0VQNC3
tlZirbcDrNQm4WBVU7wYthCvZmPc15rxWRjJa5BJf6vHk/A4q/XWvUGBdas5SXxEGgUjaGbCWeSt
cTKJwFolKKUpM9WusAhgCCAcjuULCP5x75dk7gmj+gRDUR2yUlt3fnfblhpoZZUpZtFR8ClrpYZB
XMJVASnQIpGcmjJArg/kV0nP/qQke9lP00Va8U0atPXBRy68N2dxoXBANZu0cAyfccXJWIBY3WE+
g9YcAedoqdCTOJdgSx+IeuLipohin0gVWmxEJ2zw5G0VDIxb1MilK1Rl01Xj4FIc2RK7BLQ6YMzS
2A3sPj5Pk/kgQUDc62lB4hrS6zGQD0s+0W4UOcrnlqh6w5TbHB9xT2MfaJ1zUiwSIcQonyQVQkPv
YWP4QoGTP8iDqtkfRDMDg6r11CNqiOZhYsJAw0KtY02UetdyvJeQc5ZqtiOiZzkv9mi7/WiIubgS
GHITxu9UUyHzySBINAw0EoDKnoUwaIXcafboQASnkvcUScUas4gC0ceq8UvQBuLaxBgmbpuKdD9/
AHaG1783KnmRXb8Zsk9fGMlz6qd3Uap9Gqm5actMoRhLaBuuiqRycOkN9ym7AoraFoThdfWruL4F
NapuX5QKsHBk5p5vhRktU9XYVozLoqy/zSBjYupYmP5BRQ8t2eJqj/cCmCjYZcAfBG6Hefgy4MT3
Eg1pX+b423FZcX5Hdpuf9Sh6KwvGZQjQx4gISdIuk0PGTo3NRj/AIaenUjG3HgrwAvUGLzAYxWB+
x1LojRZt1zJONqKgixG1r75aRxsnIXeC8A/wW3RNmCH/DHWZbhOIkGunxXPoRBTtqpwJMrbcZGNZ
Xqawv85D1yC6JetZ1HxYNXfWQRTVfP6YNoR1LDnZWAvpqK/Ei2B271p9/yiChcK0lIl1XPVuV7SP
WeS0XtuYpAD4hubil5owTPC6OCGyywCBGDfhU67CPlILHe2sqpHvNcNTFyFnPrQk1SbQpo+6zX5B
fCkRSlm3RS3AWjiz4aX0HdYIV56TiCkgUYLP3cDvpms49VKrOPcCLhUIlxH77fAoetAdlZtJdwLA
YiNDgFy0pkW1Dx3cB72nh8erqVwswZbXa9RTEGsubvP/+z6V1ft/bOnXJ07LFv68pGQqtDarsM2P
Ms6r9XWL1+eUlYnQ7nqbOr4N0uyfd/STkoeut6Mp5KHrC/519c/2fz9CxAle2/2fj/vXp/j9IX+/
I+NdM2/+fU+g+yShVzrUCLMm8eS6meu7//4g13dTgWVnWJf+5/cpr8me16dWkLPq37/f741f7/2z
les1YY01xwM76d7p30GedAc7a4p9no3qvpVjwWlmccwv1/wl5PSv+2xIyqi6/nlOjMiKqto/z7xe
w73271c3fkr6Z6zvrvf/3sL1eb9f/Oe9/rzur80YyiLrkYFcS5M6+ibqpGTeEABw/p8PWxGSO6+v
2/rX1QLmryC5i89z3Xhe53DuR+MpyQaW5n0iwLp34sJRmB+uF/E05/QfuPjrvj83r9cw4t9YSe54
f91/ff31vutG/tycmYWy9skBay5v9ueBP2/2577rU1IKWVTgl2f/ta3rfX9t5nrTaYGCS7KqiGeh
9/LP1/j9da+3r5vKuzIG+vD/f+vfT/pvm72+JplJ7Wu6cnvNMmtypmVSV4jtXVLNrlFnxpJ39tdN
MbZ4wf96eBBePNseSfJUXET9nxddX3m9+Os+UfQ+tmrdWP95h7/e5s9r/3qr//Y86fh8pj/bQl9Y
HerDfL37+gK9HOgB/rXRfz3+15tcb/79sOJk5W6Ku81//Qn+2+f6r5u5PvHPZ70+53pfuATDDZb2
00XdwkqCvxBeE4DzoaX1Qdpa3d4G7RB5v08Xg/asGE3qz6dQLZ+uZ4OCEt4hjAtyc7XEChnBqT5k
GzVJCPcbWLKZxPUwiEHYlPKjxXWwpftbHydkSEdjuUa1rtZZYmP9I8nL2PKdz2pC6UzY2aPwa7Fz
QmBEi3W0I3nUJC0NRG5OGxFIJeqFwCv9/tLIAk7C4j3umDM32XQ7lf237vsuVAkbUVrL2oM+LDVA
wPcp/AyxuDVzVfjbTIpvJx0fZekkXlghisjGAnFRDc1Q+tFGzZglgTPNClz2uNpIh53L8AabZnYC
VrcOCwhPw5SdM4kWgCY2LG4zRxDAVJguernRk9a/K6tuP4LtgrwyizvdNtXdPPDJTJaro/XC1ISl
TZtIJOxMdFTCT7yIZIWaJA2F8GyQwEnigr+kYhNfdFWaoAYncgkULMZLPQZTC0L/+UnT031elkAQ
snIdNfpbNVSHophSjwlUtDEY25mh3IQBHak4pOzGir1wCcSdwu6GqgRrjJgyoCKKxg1iuRIaXQC/
1ZdwNH47o9V2QN7Cx4Ae4lwCvVN8m1hyFuaNPV2SfvyFlzY72b3zRk+d9mjv3ARTEq+jlO0s3krM
g+OW3tmNCtcf0VPMuqUOX8Bdxz5LVSGYEYyzYW99MJVK2e5aKABIfmwCTuD9DTrl9LJZ4jXG4Zm5
5Og1YHHXadt8WxFGcZr26AJ5rUkpeasp03SvKpjYu0FhZg6qBibNe9PDVKN9n+2AKCUIEf4fZWey
5LqSZddfkeVYSKFxOABZZQ1Igj0ZfTuBRXfR947267UQ+SRV1kBWMntGi4gXvEGCgOP4OXuvveRr
zMawEyrbEqlCE1bwxkN0jbCi7ohRbvZuy4seZzSfRCJoELr5oKutFTlkw7ENg5rl6owNuJaUyc4+
0v6oAMZGM16WM8hMpLpk0fzDCDtbF6DXN7V4V5oTXEuz+6pzqOgml98aGSBcvQmpXBTBiBM6htEA
dw1jimHT4A0RLd7yDPmWJchYn1NgblJNDEVyZosoX16COEXMD+QDzRrhfjloV5e/BQUEkwqoejBp
PYCYzkZHp23zsA3uJkOt5tr9rDISiUM9/Jh6batcTVsPBnWZYV3oJ0Q4cLFyedG3tihfyxFyrjHO
r149YaMUe0P7ATCI+CS24oNl6PnaS/S7WQXu2iJMhQDpR5Bm+NO8c+dSfZcanVeADmAa06+0Nrrt
TPrjhsYjFGD3mdQ8/OsQaXFJASAUfUEvRCvPM5f0elCQDmPDuAlHuhM509dO/7BrQdkDbNPvmoc2
rZ8Q02drj06l9Ko3g9wvZmigvS21JQngudQDay3ahM54AGAUFTz7DaKPCaorA+RTjDsSJ9rbQlvi
cox7CQsOEnEtsK1BNsm2bV7rmyKBEuSCmdeNbm9YCC6zbHoJvf4jgEDF1Lj8TubX2UyJ6UEdqscR
s3vzya2jpx73wamIFTj3kwf8SfbehxqXJDsghQDvMP5TkMvA/FNk6Kl1+ZYM9hVd5kufeWdh8mu5
MYDuRH+nZpH4ABRWqmrPAfoQWlPTLo2IzonnItpPn7Lf9UH2mBbdu9EVzIXUdCsSbTN0eAYlnURM
EqzdgkFYDbzJKDoarM2wCTkn1k3ZoY5LPoAhov+pEMJgsziQLUhum2DKq9gjQhrPHAe/T1uerGrb
5IB8UaMofwi8ZL2MkEFxYiPHrF6QBYIG73UIO/BfXrYo42lHtG3+UsECXAPExHqdxoQxDPNGNjoN
GTgAOip7v9WyZ5mYd/24NKdfesnUt8aPL1sEEbH5XWrpdx6bX21NthoN13Wn4wnuiAQoho5yLSdX
ERqHzcCNqVY0ha8GKgWYJSBYp/JBT6A4gybOi+lcdTQ6WxpW5sALjswtcQOCBi6cyFGT9DVhWjO3
WsXlQsZ0Qvat4XiA0R3xiRSprLboRWiPKgn31Tg0TNWd1sE8lJXXPKWxZTmHupYfbVz55ShuI5cA
X6EvmFOnBoWq1KYbAvQf7nBUTNZDWYhNzV2XEAzyDMVAjJXUmN0g7pvQNxTjJrC0L7dmwBf0486K
LSYDAxolR+6Yej8KY945eKh3pTCJSxouaVQ8FaO+FUaGED1CHjLV2VsMW6XUyldPL5Njvw4jd2VX
9T0a4Mfczp4ngn42omkfo2b+KkcJixJdDa3hXJJBE46X2d04KQ1Xo0XKakh5KQH6u2XLJLVkKCNF
e0gDFCpQl4ZYw12CUu2Nqf27F2aPsurOo8Rerw8IXEkRE9lbOnJOJAoDf0dtYPXnCGpqNuFz0xua
Wmll3oIT2FgN1yd4Epski0XI12fM+uJBIrEvCSsK7fdJje9hy0zQyZCEurA2VczEN0+/Bid+surx
DQAiiEgAJKG1m/v40In8kfkqEzm9vK9wlXYxsN4+BTvI8XgQM4KUco574I0WuF4Mr8ILP1q3PYQd
thy6m37h5kg/lPPTinbeKO6wq04hYSiACHCn5VqCK1kXekHaKB4hVdylIDqhFA22jykK4pJ3eMtb
mMU1Y02IXWjUQeevNXDRUBS5N2sm2GWyXvoAQbtwzP2io66rgNxsJz0p+0vPMR7pw2vHi4LB8BJX
wAr0KXv2Gg0MRP8QNySMdp3DoQ+vBvGYpW3uIPDvxzLYtntgXtuWw8IigVQixnK1GhgTvkcTg8HO
qa4x+bB7OhK+3k5yM3rnFLpt1oG5YiiESYWrd3CDnywbj2U62AvN4AVVyNn01G3nZgAIhrtKhe82
YevMIZYohiF7czzIVTNmzzUErXBlCXrDM+dGKnRSl2jG1A2k1BJ4kGvpZy7JnegmSAI4k8v8ijcA
tQ1mIDwzXC7dC0EtRJplQOTbsLzJwLuscPlwNMXCXcrDx1JmP3DfEb6pbEB63T3FNOL3hCiQ++vd
O7gW8BigOy/C/oR0K1qhYXzHBkOsWGduZV5vHSC3VuNdFMB6gDNo6bMYzxejdQt+J5P7lzxFneqG
QCWt2abJb3GQAfKR4oaDANRJvulMB2gDHnb6LExW8wf01BXnHGImNNQroC7xvSJDJJDqkRscleQd
JJSx687GpNatKm0SR9WjJiZ2c173juZ3RVg06WBD99603jbsXaYa8cT/RTIHXJQAUyhEZKaAftC4
eCjCajSBsKtq1k8dQWoOyHPuXRib2YtDUV9xB+/6Ch04tfE0cHlC7yqSmOyzcteHw83oJZwudXxv
sPxs2o5rLQhIycA7EcblH5D6tMcNxuWp9RS07hXByacxokqZG5CmBiahIHa3jHsvHWgYSbEY0mTr
vfBKCUJatn0x4/SZWvvZlRYw3RA86WyOX3SlQJS7C3nT41Yjp4XQ8xFWMXdzeaeFCe1xWSPdhkNU
DWvZ0Lu1+5xpk4QnCSnfWcuF6RnGf/qtJxTgWKNZMXfXVsY4PNnl4BsmjKMp17i3OuyDZXeLDZVh
r5beWvTGmbl+0hIrdozZbup6Zoo5R/0OXa7VMt8Gjv6EguiTnTIk8rRG9mow8Xc4aYi0C8yPuEwP
gWQ6GEcKxsc1r4jBItlGrLKcQnS2Aei0MPk9TDkg+y5N5z3mWvfDaMfyxDkeAx/JOxlyCCyxGvkQ
E29JmBWISOo3oHTHroDMZdGc6av3WkDxGT1EY4AdnyqBZHSsgid3QEBbk4dLRje+GpFgAHfRcugg
BBCnMF6Z970EqlXYH0lHhl1PepoIpQmGeXo0dcxLCVdgxBFORRwukrMfG0HJJlPEaRG9ZkiUIOP7
PB6Z+zxlDldpng+1nxscJzGIazjmlwkr87JJAg48tYS82S8ajAGBjQy5av8Kx0UztpLgYfDO2oMo
xbYHpbMsUtBudRcf6PRMFtbsDgF56ykLm2adrKglysD6NKU2bQOzf9CnwJ8UQNspzLJ1DMYQugJn
f6lNnk9hEnKFwEyjxgdhgtQqtf4QfEMsEnBshtq/6ybgahvCvanfxajrV1HtbFKP2b3mcZY4tvlh
u+5PzHwJq2B5sMxh30+mx+TBuK9tD+mU4SEqtrDOpSW5ArbpxzEJQQiw9qObMhg3ISMhinSM3qUO
IAjT8JDwIO54TYyF0axOGgLFukT012bVU5IVl0iXx76pN3NJ/Twojxm8YcIOzxbLX7JZlSR80Qp4
rcT3hCSpyudkw8AKn1jb3TnF8Oa0w1ecq/3MUFuaxjv6TntTLbh3QoFWwdhg65sHBgKcPJV46FPn
rmMYupqS/NLjWNKYUa7gd78lkC7X6J8eA3XfCZ1BKFv3FZwk0iacYMNQ6ZLZ4iwMJp9pqHw5jxg1
dOemYtfRA5bYREwFPDE8mb32pHtdsQ2j6R6HW0/+uHOXBx6D8CQgbGR+db17l147IpOcOHXmyGul
EgpsCkwJenqTmOVmGuwjsrFV33Q75UToh3A9Z081DtCjngR7zkmo2ZHljwlAWOR2/KpJbphmSjrP
xzbEdGm0+PzCePa9Du9p4fhDrb9qWXZ0m87cBeO0K8dgW/YZppfa6ZBUqa+objeTbR2oL/CEU2AM
S7RRiz+mHm709EAlbR+0RXnSx8QKlb3kz0ifel/D9+G9FrWFBs+FyutEr5GK/AkcF74WwoYSz0R0
Nb2UIs78wNxlYEhWRV8QCIKrRSaM9kT3mhZM2AOmnRuCtZGYkUPDDQF4fWNg4XT2/FqyiK9kCluR
u7ddImitBkqOXkJ8dOEUMgQoEAl5R1F+V4FDDnpUXVUYba0UDKAH7qdKzU9AEPsgSjo2beiRa/UV
D9MTgczlViOdY1VzxUNBc9gbQvDDm9lei2m7IMumKSYIr1XQmtOQUWgZhOs68EXWV0BFJYOBgF5I
HH+XQXbWHTRNbMFstvU23KO43UdjqQDetw4UO/N7sDB1ZE8Gs+sdwrd3BzWLM4/0T8hVTQniLJkB
bZ0y+04yrL5DT0S9GV3nEKFqzcO6Xeb3+nwDAm7vkKHRvXMpXnEqf8RmsDVtYrqy6kp0Oux61ijS
qfy8d549YwRapaHkqNnFl1Zz0zcCXRnTP4fpVeqZJC7RCo+q6ZzZuvKzGHhdjIBRMmxeVdXwzDWK
GsSAucZyKP0mnHY8b5XPHdA5Ij6MTH/Cg0oEGNO/Z2GiHRnq4E5F3974UrvWC/qZRycnCrSDumKj
s1i3pFmuEHWgSEJLSRyWRcHLtYlmt6x3dSO31psuTfwf1vOYdxoHlIBFDt6qGKw7OLDTRgnrtYf7
YQBr3sxotfhkvPCMheAxnOXeWHRvIoxaSuEVFQC0MfawmBTxd3XETqkS12Nv3npReFf9sPAGIWK+
2jqPUX8HditcycZEtzOQ2CH016hpTShO5dXOhscRncJ2iuLbhDwNC67+ymUmKxjDbtgEngds3uNk
PRgfSKk/HJzLrc6JmdrPRIQ+mBLKbhhfIm/epQoLSjYd24arBcoXopE9cMPXTtmfmoMkhPd1wFRF
oopOMybh/u/MsbXSzf5Qd1cQpoSqIs0VMTlayngLls2rq4XnGZR+bZTQYyX5Dn37VdXjohWAgQcA
nw7pwPCPwluHPJ8HnC1UMV1REjio46aymSCXgfosRH9XRZA33YQ4h6Z7cDJxQmTRrhlSUFMhtXeZ
WPLCNG0j8uSHAsBgKGMqIrrLryiPIHSmxwZvsZ7a35Hb0KdqmmojMiPcjvHOnKprKtNx3dTZoepH
/CR65del/ZEa7bExmcRC9PSTFP9toqzPKCjumtj2eQmnLrqBLX5t5+FcaNBvUol0IwZ/MVj3gdJw
ZwR/5kJ7NBfPGo6dRy1979E42LO51kK9ouYy0XbmBDQr48vp1MH04geIOOGBFKBvFSwHO8reJ6N/
SQusKoWF07gFEezGw3VKIWcm8QMWig9KiA99kTk7Zb+1qwmOaTgQ3cGNXMu9dB3NpVjP0N7In/7t
VI67kSVzY020ZvXYPKJap5sQvXtYgpaZ6hnO3QkV9H3uDlDodO1tDoezTi5j5BUXkyUcKMpOlSUS
g4F4ZwSL8RC/xlkj1n9qu/qyrewzqKqAAr68gwa9QsLG4iJxxwSYP2R9mouBMD12BXT0stSoTlaW
PyCGXBUOGpIC9cs0YGGKjOAlSVDF2h3kl3lwTvEsLMbUiOm1MtzJuhjW+lrNI/w6J063c+icsrL4
kKJ+Rzp+0+eB68ecp1whL7gdHJ8QJq8oL3HnhjuT8Exn6EKf4Ou1lcxXLYAznvXzrrYt3+4g/XDL
03w7W7sLoxQVZb+3exTmi556dLHYLW+qsrz70aF5A6aJXTkVHWdxcbEIDCAhJcrK2yYilqZH+7qc
gvNUm0tgBI4MyYlCL/+K3W9HR/w1cNSVzu1N0AY6uwRzYHUyfDsBrSfyBxWZb/koBRu9iLJ2qHau
N/uRUNwYi/gB9QL3YZ2mDM3jas9u7EFN+euCfmX3+zi4CoY5fhCrmImLrrNXuzo3VfBGedAdoogS
JaBRf9Zc4TfoqEjms1NQTOa+0QRtvWSyKBnq8JxP2rl0oNWy13wZc3q7c+dsmyouNigtBvb0CHEw
1NAZF1m6L0iPKTUGBPwDMKy0L/a9q6nrH0UcuPtx1q4Vu/JDmKc0Md3w2AOFVaXWbK2p1dZVgui+
Ajo4tblx1DK0zPVch0wiHDZqbqTv8sDYTdDpDrbmIsefPMC7hpXfa1OLpgYyx+7323/+bInn4rpk
fLNxsjhFC1yZ3KuUzTY+L3dZRNZGMb6SxXVh8NNtoVJPmD2nQ+nkKY4D513SRzYwUK8cq9P2vJ/t
bFCodiKg02eAr27l85w17Q6y4roZuIf1DQ3IWD1UY/nRKRBQseTuM2vDAQayt3OCP44zAXvJGA3V
9I3ntu6RS6IiaPGmaB2I95IgpZUcjB/cwFw0VNh5EHxaiQCbI2mhQ1USHhb5SEeCBb7xSvVJEOBS
skUaok0os4HzFXkm5hexSiYW4aALDgRln3VBx0p55ouXXjukCHiEL/Xy5+JlAmNJo0Yg+j547rMr
IGK4xZ5IEGTqU3KedXmfVzdVAoYBZc1DAWoVHwWK80rQ0nRu8DCuGsf9bkbgmSKE5GVnd8kyOvA0
aLLz2JyEHg64ICyuCI8Agk5Xx65H9wgGlVTsCckaQjcua+tQ9OLH0212b/BT0InXaUQnVAYdyTBV
y5llOStzwngHQuqmSfrXMW8ph0aiDwIr/zPEc3tRqdqFtLd1m52yFXrcYOGreriqfC/SX+PJuXjh
H1RQyUkHT84iKlDkuAXLY/KQD8+BhS2lJ/sacSby2BLr96hISBlLlBlewt7ZQZYHQ2aXxLrxkkLe
dVMFpC6lxQINyt4Z8YngGMgqPXhal6hAPX8h+iDztQaDQW+AoICFi0rO3MWLFC5BkcmHGLJp1/eC
ziFNKnSatD0x/s6AcfmMzUqrj7Mmr6OdpjuUQTzLPJF/pLa6Kz9mDIn5QKsy6Bmu9CHPahfGmxrZ
w2kWhKUiI1RHSsMP5v7RyCA56laNsxjSz8qiYWVX32lS3zbkKu0zomvQMuEZMcVB5apDusNgqp1p
PpHM+9HR5ONuU2qYTemYZWV0CAnyo4AmX1Tif6VbGe747eZWz9EsDSbytmX0FLzXdFgwLmnUruqM
cQDTIIbKMIOmRzFyF4B5ATJHs7PTNW/XX3ttQdDkXUXgk91Q8zP2kP3gHrqajl88d+QpgVHbelaY
wuBoNojnFvB+2t3VOUOg1m75aIbyRF/+EtpwFTr6NmOGHHmgrUktVR2SHgsNu6ldBF5+zfBVvyjG
7jhKWcQcYLHxHF8Kod94lbB2Qu/qbT8B4a8TDBpp4UdLTucccnMIQ9GeBvrtqYulIUnHZ1ngA9XV
E1MzPv9iBjZHRzaI2+SYlbTV2bfmGF/lqbF6gsSsZj3URXwGtu+s6oamfWWN2qnhLIYBBixQIfdk
A/HqeQQ720v9WSr7NPcHO2UlJXTguZCztcdzRpoSoP6jaJeZUKNrq87I8W05hN2CVrZXZUdbTUSc
FtogzBPzRsDOvCB/kvZznmEbc4wiWLuw3E0oEfZQ4ZvlEm0rd7kkbzJybvCfcAlbGbHfQggLFV19
xl/7oiTHNjCUhLKXoqHhst/k43Mjece1zZ80UwxmxAixrDGSkW7/Ynu2gRQ8P7s0JU9heafTQuGM
YtDNp0JqXwvlESSCH/C3jWraWjVLqLFUWaB58RS6KMGhD5OoDutE13INwK4odgyLrcguSAu/QB/p
+Xv1hy6Fus/NwO+T6QUcw7nqnR5qQlKip8RaUUyMiGYAAmM880vaH5FrHAE7/Kws2W1IBjiGzFBp
HHqmRwrdRNtcVt/mwmfGnXDbL05dN3Cfs6h39/iUej+sK4D5aFA3Zl3vO5i+BWeyHeCa4kKCzFJd
BOkNTBoL8+CYODspK2zOOVEZ32Nof+jmn36cv7uivvOqxLft+nZuJRE8McbyNvhAu8ezhSkxdD8G
kKU2Ixm+fkbFI7Whvw7MmCX+qSTq/TbS3rxGuEgVGn3NeoekQGgOgXLuV5QKZjqMvdYoY6k1ZmqR
iYqVfe3OLFkr83FKN9y2D4lFUrLEirMiAAtDc0cxG5bjVqu0XVbFD0rLiDB0b02hURjq03M/Aqhq
dbrCY/OkeiYicsB3FxIfPw4kf8sxm3n14SVq1VsGKrq1/ph9fOuy22cTzF2x78cXYbId6PCrrSJP
o2bfN6Ud3YQlroTSYmxArTK06HnL/g14BJru4JJ2JB2L7ntwaeiTCE+Ab6g9KpoCpZkBbzcLSfPD
eiJImG5rpnIfLciHtuTTRM4EOSwWhBIld5qogNDY0G2cmZjh0qN/bfTs+aDG0fxfEo6t4VP1OhWL
HPYGa88uLUpYn9knjvKA52Iu0Vx2xqbT3POOyLqz8RU1lZ3tIguM51xvUi3Z58Q8Maq1buvWS44l
uuQ1qZohB5lwSO/EeUT+Xo3XJlLDcK2wZokGIcsIOivqPqapvOEOS+ZpYa0wlcQwUQt0ICThJmV7
xllG199Lqlt9rr6TFi2IipIHU/eCdVTTeo1KG0JfTeMEA113U8h1nGtf9NqHdy3cM31Fxq6Ja98y
ZpvH4stx4IM6MJ3Tpr2SicmnYujzLoRqdxMvDzbdt1zznOPvj/CpfPU2nYcqlbzb1n0EXDDucwTi
QMZJ2cPSuHUJ7GV/3E+bqmYdDirjMenihPNAf2mraNgYpumsQ2vvSjxjYvZewjgCKtPQ0y7bfIBM
zUYmH2ZqoVUzliRjju1j71TzzsSA5PfAlMaUGCQWORzWTVbvuHhwEbtYlJSL99dgEkcJxxorUdmz
80pL32ra7tpX7n1WcECLGb9qZTQEdKpqlcYgKXk+AniNZOl1PSQ3TTDR5KfNiKPwc+gMmKQOY/mk
M54tWTuoO96rugh20YjBugRd1jg3OROxDRZ25MQo54NK2/aMWI1Mazcl0LIE01Yge6zh5TFtunGb
5zXwsOAKlOwSSvYqbMvQwVbwYrWUfoyBHtqrKoqc8YclFxib494aVnNXd8T8xhISx8T8U3BfCgmO
bzS8mUF/S9CXcY1tUjJUkYdbLQP/VhvuH8fu8R6qZ5ITCbZtKDecCYVtO7E+W/O3IEm3saCzJn8c
yQk659lXPULS0J0lGVlD9b/g2AerempSxBSKk8tsH0cw4V6Dwgefpo/O/MlI4Ro4nvgSfYNP3jJA
y3mmtQ5IADXDapUxf/H7UB48JD/HKhmfjBkLX1hpTNtLDoAjvuEG7LpIW+MUybZj4CabIckeIUQs
sQ44+ZGRo8GbbnqL6YEtgrfoFgUKq8o6GGa/M9VG65sL4LFshyzjMPXBTdUyIHboRaTGiFTH4d/E
BvWSF/ZPM48XAd6AKpUUJADiAb/B2akhCGq3qcCnRXbMyH4F82YSYelOWwybvbWvbXUwICZ1+fig
TbNx6dACmZXNbSDew6WwKd6tHzO1wBnDitBKNdPnSrkZcNzMep0TUslKG50UszR6bh+mUOqM/pPV
3p22mlLepoWj7ImIsyW+y0q4fCFrfdnsWmEcZJ9xKweQ7GdG9Z7JGGvdiF3J1H5Cu/tIRfqpICpz
9pu7oeZzEfGwxgeVbuXcgqulCQkg3ie7mgmahZ/PLEGCCFxsdBiY2Noc5h7NMsInVthjopInPv97
57PBL7kJ6RfQpqXp33o6vkO2VXb4M7bjfWs6P1WmXtypfWAKAYU0IZ9BcxRzZ9xldcB2QBiLeoc5
qobnWgrwRnrkkXSSz6SMaDpTZyewTlVtfBrBAGapQCe2TLMKRVAmOzVgYUV16Ils6olfs6adwxVU
oN7LWbgDqb1aXfynMXFiw7IedyWg5iHAPd/8FE774lUh3eiivKnF1gi4c7KmE+Pl7XPRX0aAEnhn
B4YnxCbGSOp0UW1DCtW6cjLfXmwuLD7fjvnDQNP1o9m7jEjSNoUhvrI8vMMsHB1hCB1He/41lF8q
AGEU7vlZLgExRZ3v1GTrPrI5m+oCYmMhd8YwhmdCLIi9a+t7fGC+bpdc/qk4NmxKQ1VrGOVBD+Re
rVjhMZIlPyQPgIUv1MEqNN43OEUh6eJQ3rIJk6GvTQMWiMg70dkgygoavGvHhj86xWNUNbcWGagj
UAdeRrwZ8NFuXLrl64aenwSYu6oZl6/jCYaeY6XnRNZ35Inh1R0rJlYjQ4wxT2hWZbtaaQBKqhs1
6wbU5n6LawK8WkpRVrX7krxVvCvhJi4g7yjyAMl3uMTwqwmFqAtfr9QxdJMDeQMI1VEcGQAYffg1
LzGbxWzE79K3lAAkNWsGRT8AiO+QgV6dAFbwQi0mVcf8kKq+EboizDGbfGVQ72YKdwh1tUZESglr
e7hVofVZiVNosWqO8eAwDvvjoXEoCXTBuuP9OJMixgcagfvMBGU3FiGzkvRksSmNQsqIMTRvnGS8
iQYk1UOH2sM4VGGWbw3aAzKXt6OJGY72VLOrav0IVwa0WWO+tCO8myWqiBwptEN9svYKeS1m6yGw
knvBmrJ1nW6XNvPOq4xjwJ1cuMm6KxmQSZBJSUI3EgtcgkXCrInQQUbJd25IsVOhiyFHgv1KfohL
UNW9sXVIm2GEMrCDHpEAaNlZjM13kPTfacusgmRVo77P6q7jopmwwpSv6O6/49H+6frSDyCdW3pG
8K42Mi+bABnW7Npl9ElLloE9BjKaZ9oNcUGPke08J864103rgCmz3mjKPMeDtuBl0eh03BDtFq/t
+Q9aar/WK24YbbPuPbG1a+6w+vCJZP02Sz+FtQAO0gNN3TssYSafX/kyB96mAX2A1cl48soGNZL3
FnVI25l0njUwCaTsAQokiuJs5+4DXisa3Ln7pDckWgflzS/K/398jf8z/Clvy2wKy6L993/j+6+y
mpo4jNR/+vbfH8uc//5tec7/+Z1/fca/X+KvBuX9H/X//K3dT3n9yH/a//xL//Iv89f/enWbD/Xx
L9/4v3kFd91PM93/tF2mfl8F72P5zf/q//xvP/+V1ANDOIb1e6j+eaSWv/DXM5e38I+/Hb4/ovI/
ph789Yy/Ug8Mw/i7zgdoYSC0dCkFoQP/O/XAcP5ukpFgC9PDVUgcwl+ZB8L7u45JWyfTgIrBMw2C
CFr2t9E//iaMv3ueDYLdtGy2mI5u/f9kHjgUmX/7l8wDdqW6pfO6PNcyhGG5Ov//6+M+LsL2H38z
/jvBhHXHzlVejSnp91T/6yGKsVSZS0uswspF+ywCJvH7UMXgNWQY3UvNafFYxpizf7/8fYDkDheU
7tC6qwl9/H2Ytag9jsvD77fliHRoVSBoywYz3iMKI7pweehCEiLxmf317T9/phX5DvbMqUhxyK/S
LqOBuDz8fmW2Iz8UjVutAyeg/zM2FXWVw+rw+2UAZmE99ECpBBdTLXFYaU3u10sAjmO7e+Yft1i3
RmKj6uvoDfHOi3LEP7QU161D6jjtSxwoWHwHbtg5m7wcZdSIhNkjCdFSYNy4e+mLLe1AMfnJskbO
XFH3x2ix3kxgzo9aj5mlNttbzeZHCMm7I/tWAo/YXt9PIS0UzeE1hYn71E0e+2hUKyim0SBw/wRx
CpDCdqvjOHugmn+/bJuWL03SK4+WMW5SpHX739epLcac36+QtTqHQG3rLJyPvw/GXEc7OPg3Y4/h
LW6mfUheKdU490oyaeswiPcjye1ZJXtYlgdcg/RBThG7UBzxzsFEKVIFQwXYmiGOcMaDCMUDlRmb
P6hLavGadIu3yhhYyUiFcumxkIL0fx+wK5b/4dtpca9siiG5G120xWlIeOnvg45/4J9fOUva6e/P
cKPLfQavjO1rcfx95b8Pzm8M6/Kg0aYyx1wQ9Av1ZvX7elSS9HTkd6a2zx5mNnhotNbs94kqXNd3
1tloEfus6ifTfmC8M35DpRQIh7x1qehrbfEaILOG16FW4EZ30VqDmbZ2pw9MxbX2UAPA67p7vvK6
nQev97kvaIxsWrmd9BvV06Bst4E8tRA/jQtIxuI1/WNs5hVTzUvE+M72LQvH6aGHnEC0XDvfWOOD
YORtb91039CgoyW44QZVRRtDHSP4W+v6NNKX1qkVV+g391N/mD/1J1QvC58NN9E9RQTIAg8rIYId
B10WgL+1LreeuUGBOadnR5wJNAUfIwpf/iS3dAwCcnLIFhHs+Ogbr4qH4sFKtvKZvpFJlJsBHna1
OPnYqo6bWBzZoiQ57xXfubenmZYR8YrlmOrWWTfhtfI+q+/cRyff3/SP8Z181jwqFV+d1UOPcA2/
0IZAnxk1IFZ2z0/Ny+RioVzFp/KuYqR/z8+rN4Dd/gc3xFV10q7QUoRYVW8d+1n6ijT46IKPG3Na
JWKtExK9xkOAGVquxn43xbcIWmHkTj8M64bmK6ExyC6DnW56KOv1/KXTWFb3NEA4uorxpaS3sNY/
0FV6WCwzv72O0Y6x4WjSaTkyPe7urfFU3JpP1gv0YcNmDVmhLIZ30d5ZOk3UdfUQHOdDz5QLJqWL
TGYruTbvK8Aw5Yp4acQE6PQwGmcP8ox0Xr0Un85T8ez52Q0mCzn4Tkd18IYMyNkDuWPoiD5uDlCv
UlJBf123/ZcDtSJ9wmtxybBq35IGAz0CXLD7aJ21V+JWeDOctuJD/IyP9BTDkzxWB4UqkO026phN
b26yb0jEIZdDsEu+cqbdFjn2m/xiWqwUe/GcngayOKnj7lLCSc7183hrvi+M2VeCsAdvzcnW0/Ek
fHTV/QEkD0TDWcj9PieUnW3BpsBGqJ0T7QVXrsP35uTHB1365aOMV0zkHZIoNh1iR2JNfXUnQEz/
8Y70t5gYUMv5zjo9yj/eV/Rondof8W0d7Y/427tj3ZlaXz5QUyJyMRFaPAXZfoTPMWz08lTdttZu
xNTzQpomFtAjMacDHDEcGTfFPjj0N1MBcn8NaXyaV+2H+ZGXfpntwSnMQIJjP/qu2+0ANHfz3V/Y
G/SXavTlizhHMR26bX/xNiRq4w7wifRzcEW+Us8nfnYZ4MDR+T6pTfNYX9RMQh1rBhq1vfunmLfT
M8QkZtGWem2tN9YOZKYIq0b5/b/oOq/d1plkCz8RATFTt8zKyQrWjWDZ3swixUw+/Xz0HGCuDgbY
499Blslmd9WqFRSSxhHMhw4flMRULqQvdDv5ktBNjp6Ul+tz3qxTfor4YfvxT81o2YLrlPj5Ea9y
rjmWDB+YBD/z3zlbKJ4u/qC5Xc/v98nXjm/DWV0HTOF4DLzAURYd8YwmUz31HOHhbXUuw0Us2u9t
7I6LYh/Xvoh3OYJ+RgR4Fj22s9mi+Hgs0fi/aj/dC9+QIrm/neBw63n2aOdDm19Ihgi/p183l8e4
ABeYTcmp4BIu3WqJ+18J7Q2vt5XaAKT7Lw469h1xmX7ELErwaMEJvjA/w/1OLB2gbBmwKPaTh6Md
eLwP2SZ+AjrOcXxGOa/udFIARvnXkBI4PmYI7N7f8vYcvzc4t+ClQEyS4PIyjwLgymIyrAv3v1K+
d0ETy2/xhIR7M7kZDvtkIBXBDi4dEGh+mfhQRennJSxmN6dZFS9Dge7pUPU7jOpDplypHYTWpN3M
nIey0lInS3+z2MfGRxZN6dDfILNiAc2frZ/G06O9SxhEsMny9L4B03WX+QpsqRRvrhitnJbteQ2F
bmbWO8BbbBZMNPk3IDCJCdvENebOQKy6h+1Vae0MJxCgt3/pgv9BgHFJhCB3mP1/5lGbLcNvEpZE
80NwlEOQ3hJlI20xHUGxNm66hfW4lUsaSIy938jg3FTAn8Hvg+9WWxNpmWQLpJ9R4yImkjKYLy5e
gGKIKhwGoyPWm7bzeHvlRCu0o2yBti+BMrrjzYrNorankD3zTJBjT/Yg25itVAcdLyPIFMnnfCkv
46O2GnxlK+/GHUTWJSsaqHAl3EAO32wxCURhcgwwcEHBY5bVjhY3FN2XvC0qLHpiR3z4bbR9SScJ
O1EVJYz1OKZO94H/qC2709hpIb5cNBuv6BLV26Rfd8qGaONh9XIS91ITJJLa6o8YfoMtPSQf5rAs
46KMZsIySsqvDkwO8+RopR3xKI6qFVmE72cNvwI+BnzSUPB71SL3No49eBAk90pvryNUIncbdSO2
fqvYRrrRHhbfLxEclB5eiRNAQxSsktV1ZCM6Ty9FdOYuLE2D6tacL4pf+N3lWdgrb0/UCOLFHglw
xoSbHuN3dZBiiw9DfFIHr04cojClitEbhBA70TyB4ELMa+iW5dU8ueidj+kjo6iAWce3ci02809y
mF4HPjuU3mMVrnqoElQalnF9Y4bqFEeJpEBzWPee8VSuuT1bpxiA2Uh9oD3+E3S73AbzheaWXt3Y
eJLac092Xvf6IHjtYXQmfGLZLKpdt5I/3/5hYpD+lvd+izmFsYPdxv+HK8V/oTC2Q3Iauk1mJ7eZ
Hz0+sN4AZzFWXCNo30CssO9hEWHI8bAlytU5vcLiRRJScmG+UGMCZzUS+Y12h3+gN3vOP2dXqPst
EPoZ0U17yNw0savTsKJW4l141Ozq4DVQYEIzXRI2qFnxQVmlh+HaXcsz159fFjWr4gDOVm45OLCw
t/JF9dF9EDvJii3ssXAhq06uMEv9Ip7H35AgFsDO12Y8l0vagI4kBp5ByQm+m33xpbgw5aMpjpY1
hGGICQNQT/zw2CyCk/Ch/7Bw8EQ7z+rrPLLUiyh74uQ/ZdFEaLOrMZ5qihLeyZdIP3NJebECVMov
2yNRnmruqQxYVrrsihCVE/fRmuvSYpHOGGZjSvi6x4ca/Jtpd+OkfoNBC2Ll5BhpTtPiDmhWGMFm
hPG68hdz4Fw2xS+neu/yH85pGBNoc+QLgEvo5T+jI3j1FjJYiyHq40xX9d7V59mT0Iz5DTchhIIv
F7YZYelVtSmQEoxu1lHd7ttjeSzhskRWe5Rzb47hNFZQJsCysYJ4ISEmcd+n5Js/HifkbscvGDSe
GIxPl++91FrM72HYCvy8vpVmtoBnErqyHQAd35prTiH6r6NSk2UE0OVgXsKCj+9DZT22EJauvKNm
6HiYrVewa5E+vDBIdWmb5v9UynPcljKrUA5J55XRSS+efeY3P29sartbWqJ9sMHQR5dqQtx1C655
RqTNuhsn/7tapuYMjVdplvKo2LRlxvIvQlbuhjfOf4s4F43l3z96+JovwZppLQlNkNN22YbzBl5f
838f/X3u758AJu1yPlOoMAzoisBA1apoNEtGmGSXFdwreL9vqn3a5WUYFXR800fdZOnw91GGE82E
lfGVFPmkh7XLqscOBibo9I29KteQZf6/n1aKgrRTraOOVH2dgL13ItzeZYDqmVE/2pa8sIXJcKGZ
fqE0GTQQULxN5lGFVntYvlrmMZNRaPXAe3xOVBVu4tOH8sQGGVI846S9xnZb2wBcwDm/kUSMrjXb
0KJB6kb8hxNV6amll5Ha0tqRjigHzYONzJOymS6l+zUWDKN9WcFObmlg2P7URNNYT1aRtUlaOZ0E
MsBPlZOCoeU6l9wqtsG0aSY3LYz33hJid655vKiibZtNa+Jee9JO8mYQsZ5aCbiW6bCKmbg42e/r
OuwFp6YWJbmE30H9eWXq91iHVrBpPqVPGqRxxV+/jclANQWr9jVzfhhCu3GVz2bzvtN1Bp1D1m44
2hB1MgOg2iQgpb2+Y1v7DJazvXjXTvVTGOzgt0Yqzgj0M4d655KFw71HJ5Sq6PZN6bf9ifc0qUV6
VJ+GrR7wGcV1JQmP6pbk1v75cl8LCg8xtYp1vZ70WDyF/wRiAW+JP/yGrnhn4oF24KDYGpfOMIdt
/ENRTKfXadbjs/rN72/EaxU+37jyeeKKi/f+pbhkOPeJxxFEdGo36VLC8rQR4YLKw8xR1yg2OP8O
mHMBbFIPbzIHM16U1i63u6hNVP9o+n31AN696YiJ3A7Mx5DfEWVJ4hBs958uNhvMm5H57OrYh1KB
GzGK3tqe5w7mYvwQLzUe33Z1e+AsAFvZrlH71kwMU4vReOcGa1YlrI/XE9cxeqr2CmQ/Q2p4FZxv
kgfYx6L140O3IitZaItxZiYbGHKDU7kYjfvEFRHIhObgKXELfnjVt2zhivXy69W8suZPwHwBwqND
8lji84mjcHxDsiUaD44V5/uR/llegaOIK0h3xSneBeQSitC7bYRJscF9rZjLHmdI8xHBY7D4U/jp
Fct+kVPtBaiNVsFNOcjPuWKKtrIMVooTHF4PG2Jy572PIaVh5LKMcOTlUxoOk56MclO25pvZQsJH
zW/O8U7Nbf36Xoorg0THXX4PTygKZZQVP4SIHB6to8dWcGY+Bc+N+zJ32idmUJDHwitqsdlew1rh
B70ypAoRkg4rWDHxg8woqU/SovT7K3fj7c3dAmqxaXxKeHudC9HJNnQvzVQE+tGd0dGcRgAmc4Ou
QF6IR4rzQ5E5FSElTJJzOwWQR7LkEw6kqmhyfUUE7zKRkiLl05RjA/zEwZkxIDUF8UAe3+OUh078
pW9oBzLjH/QBWdhAsxLo3b8p/mhPNa9YTGCZaIKNYyWo0qG8/xADMILIoiH7h+qoXdNHzgKru4/r
R/s1+WsoWIEh/udNQOG1pgk2R2nlNl/qM8N/0IJdO4JOxq4uQYw/vdIP9erOLv2i2EXATDh+ij4T
B5TWXYBXMQltsPJM+fr6lCdaiseYvpjZTPn6p4iN9ooE0QlvqazqPq2iu/ELioCV2YmF8SdwsACA
uOHNAVRAuNF8q8wLzPA21maPDeJdHm31WQ2HLN3iz8tENL41v2xx4WeBNTqWFCm12qrdV1uBybRg
t9dC8uOSTZL3BTix0A6dZoNyxfvuDp0FKAMtNDjWoF4TZP4IC97O7Dctneo+EGHKRes26GNHjm88
G7Hw/leBf5E9C2H+bixnoaVkngDsE0TLbjOnmUZbSFaDi4Jf2TAMzi6j3XjxTmf+CtXymt3nx0FF
bo3Fvy2K+N4d0uQDsevrGuRWmFht6QXk8fQTzMIWqsXb/sHZCzgUrB+CK52QvGEWcsRNdGocAB3A
CaCJvtfo8Pf5svUfJ2QR3E74UQdgLatHwPS2yp/kwEMSyCdd5eDcwECTDTcbvCxczgmYxonXrs4w
0A86SJrPqHE4ZwfoRe8N4g9QL06ih7on+YcHmyOnfOqOvgVBi1YysgVmO+awKXbanpioOR7YqC2s
1xqmJLuztpRd2WY1TS93iIoj9/HdLYbztFPEFrmEwfTICVdSw41DRDoXOyx5vsWTU6PC+SdmuyFb
o2HnXeXnZNPt9buCoTXu0fbst1d8KOBNshKeDeprGbMvfwjx1IOh4qcRZmYm9K1+vn9QxTCOLqgX
iXH6/bve3BjFmR1aNgHj04b5iFEcZhDqij774RW7qnBVZsa9xeYzxzCFIiT3M7z/JAfbS7Tj9ntY
YhsOhGX8TvzTjiGqJ6Q3LV5xQrGLsrDgUusiraZZf3RH6bfmNp943DQN5r4zsQrhNAmo61ziPaTO
4RcqKNV13AQxr2aHhB9rhlv4jPT+kK5wRMMh+gvJK5yRx61iMd6Ge7fhSWPDJrYImx4ZAZC4SePz
TF1hT5YuyoVsF3jmInB75Qs6VK4V9q1UC53ujD5PLZqu2FNImJs2epn+lvfO9VZOuAvzXBAdhgAD
jcBdhWP6stPMKUYEKFZieOhKjGzXsBp/Iof22CXyHBOKJHM08QO7Nr30EenIlVM21qyz2UFO09/M
zoLEknu3GU2WGMLfzFefKXUKOYYi6dCbsPADfZ9EywFZVkVXybFNhBK8jocV5XgOYL+Pg541LRRY
UXOX/Bzm2FXFsdZtODbIEkYlKEPXhmC4Zfs1O0e7INOA72JIqxT1MfOfXyItSLCuWrrL7ezMoQgo
2NAl/eSHCimIF7uRuuemyFflHByCs/KDg6S+bVctmXBXFNyYtpqBP9+JE/Zri9/xnugceL75Iks8
nlF8O1l4uQcu8tDM2TnnwYyB4vjp7pfaC6ermuGQVYP6HCGdlzvxObQOwOT47LkUlHOH+oN0PXLf
0HmQU2c/DhUbyQRHJ3SL+YKxsdsdq7O2zL6S48zR7u/cJq2B5r78A/SbbiFeYXv8Q7YbjJbohhZj
nddC6L+L3Cf20MfvGL4qy/LMITlC8j5xYR/N9OxWv9TizLJhQJZYJRYb4YsjPVliULg0NsUN9k/w
DybwULqjca7rzozRJs7wVga/C3TrsUwAwviUMgGrsJfRKeI5saXnv+tYmIRUexJGhIX9Rh567pzg
kvEEUOB1HHxu9oKsZ2UrXIK1fyE7MK7yvIxqgpFSqZGhhi/Gsl9L/9h1sSuIRkvYBStWGSnOPwqG
gQg87Z6VYBbr4VDrzuMXxSU7uAbxAhwoXo4MP7pf2R6W8f59DHxW6zdvEjfjql4DlhbFjpv8Xj4W
CqWbpyYbibb9blzeW8XpV4S7uJD/KuLa8Jx/AOo0/ziWCQJOP6QzpZe6SmhKlula3Kkjfq8WX4Xb
aVOcI1yhq/Il0U0ZkOV2r05lBi7iAQYmBX2PW0OXz9e0du1z/uThZObeXlksEpxWm+tnVhuI8cvX
jqe3OvfXIbZ5oGwu3889/RjX5ak6synG4CfgNx8RZYIjLZTP8UnsQeUhhsS+5c65pCq7tNmGwzcH
DeX/Yy3fH2jCtZXxTXUi4MX28oiHDI8Z5cMHOZgAOicsfno0fCy3tfSBdWF6bf3ml2RVmrJdsukP
sxv8rXyRjma2fq0U3emRZdCFY+QPGQdqF8X+Agb5Jtgjlg793lF2+YsKXHXii+QSk2nm68iR/blL
XPeq9/tjdxM9Yw21Ew9yYYtGgaULH5gqPjZDl7tRmg+JQsqhuoARJj5VypMTeyR0cxwu0qdIAGTr
U74H5MpOmLNBFgbdGDsf1WThlG9EkabysqI1VmAeMAGmj5FNM41AElBfNkgqcQ0Q3sbK0Ve6peAk
cy/DFAPbplMDFWxlyKb2svgFCXHlyM3ntrQbLcNvdJhM54KNNQGLAm1YNpTIOGWIDgUi/JpvEQ+3
+t59tFhnkm106y3N5qZTMWPtoNIc7uj6KEyPuWyJd9XRFvmZjm/FQGBBY6GfSSmab1LynwiIR41C
qsbUalSfMEMDNv3AJ7pl4s99Pfzu1v8jzp7YLlQnN6F2m+/68iBRE6HBAXkaok3Mp9WLsZo9Aa5U
WOlXUkpFLzz2l650UJMBXWAtRIXEuwLNRzNczPwaO+ARczxMmBgAAG5ywx3S3JvQgR9YMcbD9ACn
qXU9o8EHTrnj9Tdbg/sMpwGTckf3jNP7FoAoMYKiGNcHhxAjWOX1UUHIx18ULbpb1J0mfQGWliwd
sPk1SPq3D9keROjIbSO3xGpTgDdCw0wDv04gcrYRfwTh/Kkt/Z98YejxCIge9VRGbKIf7eVxI6Z2
xbKwgsZ6G+eq8YrKHVn5tMEpCSN+wWQPn5vEFjzFR4U+w2IVY3FGq57xjRm3FdywcICPPYJMT6km
ZlTaeJr1R3GAfkilYfIU0MOPx2GXbmvcbXlg9sZ3h6sCjwQPFPamqZNs2LVTuh36vZ/BVXiomS3u
39uAvA0TczC3WGY8PJTKHCTBRnVw+vlqLuqzXscYyGV2gDIRt/dp+03+5YOJ++mnQRZLQLIb7UO1
rFYhKT9s4PJH7M0/qmVn4WpjDXflH1JZhh1jNM1GQ6vBgQrTLAwWFsnxIexH2n4Mj0gFeCzL2X4c
t7xi2Cz72+O16km5QTHObQP5bzw8qo1kiU5n0tYD94zw2s0UhQB+ZFg3TGfWWXzORutl+OLcY2gp
B95Dh6xmC4Y3VjcFRfo4yQAZEyHBafA98XBg/5uJIjdrLHSs7yOkfVhe/Nb5jRg5pqZQY/PergRS
D0hQt40viuPHFreIEhPgRbekIGBeSONn49srfL8+oW29BJy/lq/5QVW9KL2ofnkS5+5gUMCY8TdK
m+nIsjEh+apBz4l/n9kJ0+B0x4CjmwNKM/30aVzeDgRyfRsjzDNnm+AOzzinuncksnV97h4VcIL+
2h7F6R2MGMIfJCTMOPGbYeZynDnNJtzF6qZqF7pTciDqZJNYgceWveXPpTKOb1TLWbF+IW4ac58a
bf6lnzOydS/JT6A5LPVsnVhzx/gECdDNgc3oDsyUHfp1sGV8Wn/ELUk6Nt4+7Qc9PAPF+WdJRgKA
SXx9J4SlsTXwFzjCb/dtfHLISao9HUitP6fYuCMD5fjmhEPixObanrqt8psd3pQ4C/0718w3OSdw
VRePxxqzGc1TbzKZfXSCmKkhNXKZ9fcEr7wcPJLR3bNop72am0/Z+2G/S5dpMvMyHb2LWX9zgMLo
/BnOueEIIoU/lxSD5tmFTNOdwHYkMZkaqW3enTmXnViAm2zn9GE8aaxrwQzPkVudEkQyogOpGTFd
eE8L670vznnu6wL+5CDbBEqA2aFKWZBHC7eSQJRHTu3MRkGxwVtxm2cCzuNpwDuYRoBc0UpUm2Hz
WsBp9YGOWAtUdoXdnsFlhwjKuJmc9D02ZepOWnI8KhfZLd3qig9BIfg5EdNnSSRMCtx2HU1sZGAp
nHWoxU7BZTzh+dHId3xoat4gYwhGWRgBToM5ndhCFQtUjKd5a9oC/4OxdDoIKeFd22pOtcTNsUHG
cIsgG8Tn9/Reo6+eKBNCJDBz8AfFa4c9A3MGRpAdNVKIbIq4FnK+o6wZno4XkAuHMdaNoETtTFD4
Itu9P9Ijh/q8ZGYg2LEn/zAwiulHS1NeMHAgPs9PTjNlFy+7nQaJGKOs38d1dh3ofSm8F+/Plxcv
JXuiLpsyujWzvoP/F8ucQG/Rklbl/eU8HGFRn6MTfw72g6LDlENehIsIggHbtWqFm2DXb16ehEkM
oNI0oYtCON2sYIqv8oNHs/9gkbHhSW9XPck3g4171yNaXMxrS5bWbf6JY798wc2prr2uJwzCRT+I
i76OnB/s5vclr8pJiGtmzMo4orn2lDuZXw1+SH9VM3NxMRAgMuSNf3VCuvsyNlD6bsTADvVFQySQ
7jQKXFpmGS4ssuzhYvbIFAHGL/OHXvKMxiLhc55c04JSRl+1wpYENaSkw5LRF1cPse10eVV7hs2F
zjzalD/L3+iUPfuX9fplIHzg5Vkx03ct8QPBGienUbpWq/K3RMZIXmNn6usYZx3TOBpT/inhEX+T
JaCtt8kIsMXPH9Tvg7vD34ikFZlpd5VWiKo22g6akDVbGUdmh1B19R81djCbYt5t6QwKSQSJV9C0
v4bvROQZNON/zDkW9bbszRpCbex13SVotqLskFqHYePrENzat5mD7Oob3ZsxG5lR2yoMOr2xsbEw
o9xA8mvgMyyawzO60lQ8MmSENkyIiuGJQ94lzymUnqexKgIrPBTnFD6qKyzYHWZ4JuCzuZ7n7tj5
bwI0HB4Dwq9kamBlH/yKx4F58zd6o9qCFnFOfyerFvSIsS1d+X2wm68SmNWmuiJ4PTNSFOz8JHxq
x55wRV9cSKqHQOq7okT5Idr0AnCnnoVggTuJx2zxrA8eW0Z1KpdhbyrX4MSmgCYMIpqqOEUzNSlb
Y9P5zBkKzZrHJs8/ZhN70eu+k33N8E3YNzNC2MziLH8qDHmiU6rYxdl4okhWAX9WzQfDExxwuJ6l
h/gawyPRqg/lYfZUVskOzzKptCoGnH98lP4y3kuPiHhGrRVAA7joiSGzioOwA/tNukk4fCE1BgI9
zQCbLWPHyAcDp2z99UVbnYAw+L2XUIP96p1Zn9+AQhZaih3vMTopbHin+Dye4Aa8qGrZwaHQNwsS
lgaezuecn5mv/6Vc0Pk69QLs/OwG7gKz0VP2QP3xweAW3pST/g4nzQ0P1WqqkHsOXogAJhSSM4Dl
qt5mO20r2NzS+F7wYK0itzwWh/lC3WN0tu895SkzMOxMaCEryVeRqDn1Lbry6IZL+PuHdIulWk36
HrGcDrwXYHnKzoMtLl4e2hjJFaB06D48PGAWgPkjEl2pmP6I5lrf263GX8v49meCbCHor5lSjna4
IsNp4DrTrofm66z46RFq/lr99w5ROFBz4pEXvSdLuB+wmBDWfuU1JMEy8oFwSAvmItKdhoj6cjzI
0kLbUWIm7w98gFYZ2ydHz3vNuiyW6ZloC/1Le/K5BnnUL1sEC0X8RP+cUtlfy41ki1RsERWR/Zb2
XU2mg4lk6wXDCjdUYFHiDQJPprN9W8DOBKSzRGYf5QHep8DIjY46Ay3/onov5I+WIml0RAnTZGuO
fvP7veaVIMsaMgphq7x0J/T4vE70mibBxkpZPUJb/Wo+so+YYFCT4XXemALINkTMU70RlslHs4BF
hbSaKT9d41FaY6nQLajUC7Y+3iInJg1i6BtXRtjIAV4b8RNc93dymlgHl9d6ooihne7vj2Ex372/
wgWP1gieeoMTwtyGmLzGTNcCxz30OaeY77AVfcOHu5S3yVezw4bEZt/ub2+mu6BTS8IWYRattQOo
QA0Af+ek+0iSpXGAWHaA5nqoP99XEoaoo0ld+mLHxmU2tlqZ5SPvOEE4aTSibkxlUn0BhKM2gFS/
Cd7WcKDK1vfiYPWhRVJIUx6Gj+qk7rtV6aXJIiKIi8r2UnpsMLtGcYXV/CMNFtp2BoGEkxn4Y/wW
Ig/fqOVjFWMmBXnNhfMIzELVO4SWbHiDB4/eM26lbvcXZt3lJb7MzzSltQHib87P6GoMyi8nsJvl
DfUl/qs6dS2IMZ8lkBP0noH4Pzyf5rf4g4YBnxI18FKaJue9L7cxNQdtDVlWFUlVVMpO9lN/0ali
nRlv5/fHCa8xtsRZiTbdDmc+TgfUk49u9Sq28czXvrXvRDLZdEIu4pqkQjXxGaNHN3qq5qYMjEMc
jcHVbKdT7GZWsu9+kHvkp9h/bWUeTAIyvwRs5JxM3mUBvtJYqrO4EIfHnT8b1nXnz1/HKD10WESH
7uSfRWH6+2b+d6WGQOlDmYGWGLQJbOUcfPcJSXfAHBaPD6sxNZws93FefotWn3hNifsLS9TmaHoD
p4mwZX1WWZmDLjN3Bbxi1oRSEULUJl/VnpXeea2BsorPs7W0jqYt9c9MdAqve0avRYUFqa+tkOWG
/dRQo4tV8MbC81eYKpqAPEUO63A6gIPT4Ne/vSetIp6gdpotqB/VFTeoMfDDfI3qFm+2ULFz2c/T
DbYI0KjY+Yi9yCHx6TRtlvg9LMM1aSnROJWwdDfgloFVvZ2QswpB/+HP7AXJ4E5fGIxNW1+WoaGu
OacZS7sBG07gd4SIjrbcL9+QILSl1LhUJLzhLL2JDyijhSmgzIvbRUNAKYcKwwhqa2m6/G/JSXYF
UcnCqu0PdX7EpEfKNpjKyzlEdguS4ShccOPo2v1rWBpMu5hB5gwmlj0Wlulz0JYK3l9kiRrANS+f
soS6bLIkwo2Z2wsYQslO2S05RuSyV3I7cJDr+vVcwJbfSQZLGnws/zTNhnaX3pTjfA89qSFwB0N2
Bta5LxC5wjyqcMX8K1AWFTKTHg7HhY05IsztrD3b/d9gn/Dxcvm/Of/ff4oyuzq+JMJ/uQB/3xca
wYSOlPDh+AHMTEl0zcpH56GtXfx9biAODgWPvm8f2XxhkPGZNQBjccWTQBwGU6eRwLoo6IgVmD7S
Cxj13SCqi3e5NgSFXvHvU39flEbi5qoaaPvvc+L44svz6Sf+/htBuWugqfFqBYp9Fkv4o/bRj9hN
XPu/z6E4L5bvBKr93z9DhfTg76P/feHv+/77I4bS4BEgRC2ePArjrb9vylJDZsebXujvW+sgpzGJ
pWTZqmm5C1oikOjGiZ5qhoZwdd6sqEUEC3dV7j4CAqDgAElxXaM4R4uvvZzonDTDpgyGQ/8gdSJA
pIUQV1Z32ivapWn4hefKUVaEL2nW1q6SKthTMt6IkgEPzNgpeV6bx65/9bIX5tgxFentIRBGreOx
5qbw6ZIAd+KxxuU+ixFE5SAI8xejRgxj7QHTLRtbN1oaQ6dNbuCJpnJMtnxyy9q8W7QR9SmKE44+
jXNTQwFtFlWDWBr3yTTqvvJZLq2UB7SoKvAHbH24K4v4xTVSZ8TIiYbKGgQa7fZZLYmrucr0AcXE
jzFjFm/IboHj85BUtlEOd1QhuCyOFBxNizvyA0qaEFAYpREjywh+J7IopyIgiEw3aI1Vx0FI3BTt
66xfYAJyawlmzGGnTkKSB+OBBtmxP0PdSfhT43JBMHnKA5TrKoZZqA8bU40geSEoh0zXtqiXpd9q
Bp1ZI5DxVYnuODIvR+w9s6RR/4kz9es1B89II/VhkZdlqzrMhN6A+1IC38SwKXCtosVALWzj6cSG
J8wKw8QA4UXHustCyHYQAofXj9G/YqdDk9hHR0Jm6wq2WNnSBsRDYBPO29nqe/rxcJ6uovASle3r
+MgTCE+hdBBnHByqrA5rnWBeYqdI/55V6ZSX/ewHX30JWLWwBw7Yd9lccqfqobiLUTo6UdbcHrOw
WBTZv1kM8+FRQljX+7Qzx0RdzpkFtIgeIhHMAae1eBvjRtDU016TYsP3Rm0hbuPiPdlLG5AWRqLE
9ES/E9pYe9JDe84RRA5SCihliDCPZ6o7RNBrE/6iQAHbRJ3XbzMV7V2aP3w1NCh6edQWukzAb4vr
JvHAsLnDOXgwM0VZyy9vVqKDXQo45HuBIgpyZMJmho/Cv7ILy1VBHMI4gokYxCCjhuX5eHQhAanj
5MOaUrvqd7bA4p+SBT+xVgKtpZxtiQhEJbFkCctwpbfQrkdjWOqYtQJrUQ0oMUHOBmdBMYnpawZE
paJNrh4am4GUfqnvDKirjG96RJboZKbm6MVpltAStAKJBugPIeSDGwYxR1ssz0+NEgD7kdlol2xl
cZGpO3LuBanbP1hIeOcARkgBaQWE5Dq4+2nu6x8aeqyGE3ZuRZLtefOmIo+yyNPmjLqJhIf6H/QE
OOBv84Z0m0sKPMPZC/Z8OvNG66FyoOKLmbuDqq3I6vrBXj83SbkOsBoDBQ+6UPENCYr/WMbrJqJQ
ySqqvleRHLrgK6r6pajA+5pBMmCLDXxFNSxccBBBJN1PNoU6JlFwC7F2NHM9RR8rJcTcoXKNymT0
Jg8Ul7wKHhOYqkH7AvwvRyWiAU6u5ThelGRPxiJOQcwQ+2SA/NywgsPSMFMBECtn8BnNBTtDq3/A
uqDe5RItTNJ/z/TZZ99zr3N1PqAPThxo2c8qp7dfPkK0k9Ig7wwFyFFQMKUROav/KEADA5d4Btk2
e8HBVctjnwnKJ3aapiQzq9TBgoOwdVNFWHYUEVKvceBURr1M2uieNkbsIKLDkDok/6sbmVoTzln1
AbKEByyRaMAfRcSFsYnTVS4zJo7fVA61KM/sFsdY9yUMOwknAknTsZbEOtp8lDLu3ekL8juYod7n
BFNg/OI2Y4n8Rg93LzGQtjOpuZVSc85LnpMGg6K6n9HG6+ATYVCFGBfTgKoM7Ud1ZiKNB2ynm9M7
vBgklf1NEh5HYTKALImAWMJFfOPbE6rUF/GcIfl8/WCLzI3bLAGmfGQxA3wUCmI81H7Vdw4+qed5
P8kVtOZeG+FjMdMphzvtSQDc71CTp6f2HblqMzB4LIc1XbKTB9QSScpCG/mbuGtyqOZzMU9sQ6Ff
In3Mk6RA80iDPET4GmCPNb8oORkbZQpOwWMGU67qIYoYIyL9YGL6WVWAvoeJc/eKtUVqYB0P3/A1
Qx7PaXSZNUfSPC5Vfpze4pLgORZVqAmePOAhG8sq6yS9RHM5dMMXrgBSxIymfA0dYxw4HuIcZMSo
eRRTbMHceUMxjVW82WpCAwV6ZlUEwVhjGDzctlV3CUHJpq4qObYZ46IRw8LRqvSQZdngvxjzdEbl
6Yo0EvwyQmwYO9w6suEB0T4FY9QH1c2SCoEIL9LT4ZBfLWblDiEnhohx1ZLtR1tRUYgrEfd0jioa
WQLcFaHAaaAEXC4wCceZHuxLeswYQtTqNZ0BGmTGeqzxQ1XesCfyrqphLo1+UbRYufQFmuyAXFFc
MMhSQ9oXB6D8BbGuZvswAneKqk2EKGKCRgsD8aSDshAYoIbyUCauXh5krJ2dUJ0xJOxp7GMF1KPS
6P1aTlisaQC/dMJceillhinAxYY58h7aluDJqvCCFxQ+XVO3A77D8FrnQ8ssloBX2KEKuQY59wad
tJMIUy6OrsY+NoaQqVM3ekCQL0PpKhqgywLr26kB1PJ4iGgShfM8rQwiEv/D3nk0Oa60V/qvKLQe
aAAkEmYxG3pXLNvlNoiuqm54bxLAr9cD9NXX/V1JoZn9RNyLIEiQhSZhMt/3nOcAPp0TS6oWnCGY
x2etCg7AMoiY6RpFHZ7JiE4SbBdgesmbGN8SN5Osdl5gXpvPmXUdxcyTcsqD1lHAHPUEx1ZbfPGN
M2V3vRfblep17NxPH6AkKTCwZboe7lZwFAP9ANOO1FmCFVrZHpP6PqMKVXvuxcuz79In+bjX6eIX
8d0Qus5JTN23kSOQg5VhDaO7EgAFzlZKr3QaY1931hljL3Rc5NsU9J8y23rNMhpZGiK22CGyoo2o
YeFyT1GjGV+QgZ+LujLgL+nbQY2XyEf02TN/2cgeQltpWHuC3+EQNg+T4xwjMB1GhKjBNKq9WwWU
Cgn424jAfheNqph9zcDcgSKWll9LYOxQ3DGM0TwoM1I6NEO77dj/TQsq/VqM9dUnC3gc3PAAp5Gd
BlBt3VutfggAMq4yEyZsRWxMPyeV6w2dbUI49sPQQE2IppPVqLsKPsg+F+EeEDX3wRAVfxFX2JCi
DrPiPAXS4HCFjAWafmaBeNdAGfCYO6ovdVyA9Om9nV7SpE/DeJNbNwRlxms7oL0qbYyMuvFTqvbT
1Vs2C+6QQY9nxnczsOobMULusbp4Q2s9TqaN79ZYlRmWtInByX56DuPI2uEAnw6ecSojmjmWz1Fr
TPICd41mCnALw0Er5Jj1MZJU6YfGrJjn3JVBhuF2xEoKT8Vx2xFtbRaup8lBd6VuBo+7hKL301S2
QbIOakjVPQsh4mOaZncIEQazxnCJoL4y+KmjdhBbnQTVHLfvqncq5zg61dkarOCBbEsyjsM1zEO0
fcKyd1bVvjteqS6Z551Hj+mKJ8t9P7znoP3LCBJeiS7fcWkBjRHzaOclNORjmw6k/LKvfE0xakLi
XBhAJk9j4H5EspcHMQpv1+TtgwH3/pJZXMryMXmTifYjIYgAeboBLb4/hrJ8qyskxlrWvGZmRF9D
L65EaUtEwMNJceZuMpvghLblW4ikxqQEiGUlHvUMFlHU3wYltT1jXxH8tHPJqPBaRk5VPl2UDL8c
lcFqDT6AWDPwT0YJ94E7bVsS5OwY1yzUrJUG7VzsLBDPD1VJUY0whPni71X35O1SCY6KZl/Oyt6Y
+DDPqbQ1PMiqw7App54iRsDYs8EhUsnx2RoyzIpu1GI+boytJ6tzpWfbonHfQLqTbZNq+8SgdgRl
F6VQQ/GNSIi7GmvBk07TTEUNkNWYmBuh0E2qxNlLhPnJ2e5NptBmf7YF9w9YrJhM8oxHI9o5PRD1
xonQp0lRg6xHqlFHFheYT32a4PCS2JCF922FB1phKQuNERS5xByq+giZ4hjEO4JgKkTkyaMf2tEm
7ejV8msU6w4Ka5/qzdbI6Bgxi6ae787g77o/Cs2+M2aIhQ5ESB9PGrqJIaM95NKkEMxSkTBn05ab
FpwBdeRM9h4aqK/pLhy7ueKGVpCTB41TmW28UJFvbu5Dv6atPIbtPTWFb1pK5jeMu4Pw+QE1o6YG
MnTvSQdp1AYTx2heI2pDv/gj3VpdZqggKTeOiKWlfQ/EOzwZ8l7pNMTi8TkOugORxZQOQiMlc0vj
C+NkN91trF6koVnr0Ddmetvsl22eMXcPZ7NEb3VL4LZHBAXBpyTmooiV4V7Yw33fG8y8awYzIE4o
hVbuVdjUXgMtuJn8ebBMoADj3hxBTnPDcZ5twJnQ3/U+wNPXVKPis6FBtArMG/7hsKYbJmyAhvCw
99XV0eP3REDVbCTfUJdx8QMJtLGc5MEcUI/3okVaMvL96vPv7qMnFYZ/Nn0vfQGESJlRa89xO/sU
M8Ia0hGwe1bBwGslvT6dvsvgUZvmp7RaGhsyqdObYa7zNfB16/CjG+SpHltiht2Go8O1aOvUAS4f
JK0u04pgFDStJ9y2SjjHMH4oUmQM4EY+Qx1NRU1xgPhtFAn01Qer3egO3v5c8e2WFGd2QYdgp41o
eGsFkwsbphBO7aE+cBfAAF0LdLroEe3KVjdh4exKT6q5lIHH20QUB/m929qDQLA6mfmxq9HXddaU
M9u21kqgJtf90gWzFVGIpvVcWDamqvrnyKVXeuF4yTqC6OKxJpSmQX2kPOlviCtU1yYJD6Tc3ky6
mZxzF93fMMF06Yj6LWsf7SCJhDL275Ma8bU2QTud2zuAwxH+Z82znQJ61vWNrV6mINBPAEGeScRA
zNU3MJKIwCbICTy4pZGrMQy03HOZnYnkwigF0TQbR47rTNsJia9hfBapjRVVJ343LlFWNdwOAo56
NRX6bshDf8Ms+AVpRqnX5udUPYYm+KP5qu/wg2IwBeR7NaMIb7CI7guEHaWJwrAcq0OTpJvK0PxH
vcYhMtEX5h+WGulLaotdPx2hCTO+F9GZYSFsx3JCbKH2OcBHLpRf4VRVa4eIFfpcyuAMyDZ+Y2mr
uiXQLTbTtczdYmtH5GrErveUj5KT0OZAdWgWAs+hEMrFBnOW8zlFEZoQhO9dozPbsdUbDqqWH7Gu
L6PkHxuiqK7KHIRjFdPn0NrwfrQ/3OABi0NJTWoVeERKO8p810HzhGruHo2vjmLmktrNu6kzrSt3
jW+9Eu6EoEGkJ71F55F24fdWpygUwwyICyB+JsSkLKZJ2VTVK6ccBSbfwC+iW2+16NQKWiqSJ7Il
kbnrH8JWj1NNT6O1r0ldIAVoXOR8BgIylXyFMNrvJqT6JtDZsZjnsZIpnMEYrlTBBWjjjkyUZDWk
BmlxkfsoaxoiiubVSPErEBHswsKAa42NqumRaiblkD9OQv9wSyP8YG7zJWHNZob9lHuSqqZovri/
vWVzjLtsA0ZZt0XV1QfKmXIIhh1BQG+WDqPIOnaKG2pE9M+x6SircWm4ZDPDMce335qbSGTVXgYM
YhxYDbVQO25dtCas4uQoMKm50X/4JgEoJkrxwmd0Mvo1ORtNfwgB3O/Ak8+aFuN76nvf8inGv0I4
JBcrmk/+cI2G9M01GrWf7Ky5VIPl0u/SjA0xUQWCnOp7r6z9PM2AkCcnwK/WdPY8QhNjxi3FVOe7
3vBvuNCRpG16pCWWhGvrrvFUehVzw2zQkHpiipPdKzev6D4Z2nEtXe/RdQIP0LCP6r9qvrmwEu2R
eDQojNhSC/FotVz/oJzVmxQ2Fpg2bY9G1SyxP/kuDKxEp8YzcO0jr62GOtLbu6wGX1bk9sFBeSBS
p9v7GoNQFyen8HOuQpmOH4FRkh5B6GLonvUhVxS3tY6aRdq9FpRkv8feQTC2OAWFRdqL5t1GUDAn
HVOnMsWw80CacwXG8ZLlDORJorBjufMrHeBvS8/Sy9ur+FAITzIu/GtmhBXa3mSTOQ1dB/9F5BDJ
JoFIv6efEcbf67Jw7lzK0cwaxpXdE5aB+C7D6ofnxRq3stR+5la3V7ZLdM6k3TpdDZEMaXtRo5VQ
pQDjhRJjKinWVz7D7rlqX+hZsQsgqa1UGDgH5Y9XlwSTle/QI5X+yECuYnDgaCiKfYJ9SJXgimFQ
vwqm2kTKOmhrp+vegkB7jgtHblKbWXJY5q/mOGUHUyZn34esPirshwJAL7PzdpON+Pg1xYW0MCg2
i+au1lxQDAEINCcI5a5577TuXDcj3aRJYeqwa3gFTddwswJe2ZOoNDMzm42Mcnr7E+WIgTvcOjbI
U4tN3dlWJt+qNuifdicfRJPJN09DY+XG5XtsD9/1VruatX3hXnun+GWfS1+eBh3mX5g3KFYazsFs
zrPKXwdmxQe/hiOjoWbIL4nCyB8jfYeSDdEGWxY3kmHFfIT7s119pgFZbJHhIi8uZvLOf/0wHOt7
1c6GqjlVfPBkEd8umwfVnIeuU/BeMZ4ZN0z8c9yh80bz4vdqtmSoL+u/Hi5v/y9f//32qa/Zr9/r
jkuHUe0NTf3kT4Z4JAR7PC+WR8tCKwi2rHtMqr9Xl0fLc8urvzf+23N/W12286HNlP2nUfvbMcEq
vIQi/0pbX6Lbfz1cnl3WJzEAf9AyaB+mVzwyP5kzuFhwdOG4/b2uTf5/rFuzzxYfTfTqZJM8JJO2
9jS9MdcWpcxTmrQT/0qtPVp+tkrL0T1AqYSW49I9zfpKnkI9lKc5M3XjkenFeI3Vtpr+eiGZN3Fs
i86DJg6/37BstqzCGkdwpwh/nd8ZScs6DaY7U2X1xMK/DLdn2W55ZVkU5AhTW660hzgSGLftHENX
/I93t6aUx8L8HC1TIhj2etytNlqBCIrYmYEDlK2ZVuRUNPP9lHtxVdL9teL2sY1p0PT1WK+XAOtl
YS754EA7J/SNEwoRqDNO0X4NGlqL3JVUP2PY8wk3cKumYxY2De1Cgm0TYGOH32Hl+XKA/yPQPFvy
3Tunrg81ARiF0WNvWLaGXG1MEGjzH6miKv/7fb/i1sfOhjWLLe6PyPQy0GbyiNaf+edEv2LVl/f9
+ivLx/7aZklYH1o6KYbKcYX+Y6eSf+zZsvXywrLxr/f9ty///oTSjZu91zXH39v+8TeLyD1AKj6n
BgNgmFlc/twMkIIEmBwG3qOyEC6aBj47GI6XhNIzOCnoGb1LtFimRZQuQaIa1cGpfLoCwO+dZMyP
dhgTrNEpukoJffw2OPSgtuM2PRIFY66qApQXiJWN72nf+1r/aVthduorGvE1eUiEWhT43ELJLBtS
gWbb1MToWRIxQ/ZyLgYIMDCIeq/Z+/Q+NJtSQNPWFN68JwZgxTVRXNI8QnpbQ9fhVyf+pgx6YpAa
mvV9XiP8dJmLWANQgwaGR5796INI29YlGijGApsuGe+IzASuYHFhzu3iqQXdua9CyCAGSoqeKtmG
QTf97pm3GqVWAFLZeDSd/JbhLQzvVEeIEMWHlFswgXlGvWpzGDwG8zLdJ/u0mvHbRXeXGgU3s8jv
roNBY6mjg2kI2nTdrAZPA+/UE2BOIhamrVhDS0yc08SpBRTHQasM94Mw65VbavVdQW/Rj29Dn7yD
bPKQ0BjtlwwSdzvFRD6ZnnEuQtUhPyUNJWp84KAYQHTHe0mQVZIjTOpuQJ5u0KHoyRuK99r3Dtzv
rs6bD93ZJSlR3gzm6egnCYm3TLZJnkBDHeLX9VGDmjTXzpZ8d6T4biYd5tmGYpo1Ggdpox0PC4QB
xW2fIDd00uoFl0G28sis3dZtEKwqlzqpkUSSW2ADJn8OHNasYjhWDnOHgB5s0kb12VHalT5B3bdP
lc642GBm2uYwTMYmWtMMvqrEuCjhSvRjXbxt3eJGa0W1U9K/1UzrIycYHf1+CGvYxXuWmtpKizuQ
gTnGmMTPfxKTck59YrjzoNJuwpwaGrczmEKRxneSmtcAyojQ+zk/jXJAhQRmLANznSfGq96KH3ai
HfIAcwVvvaEcwAkTTndQdh97ux7uqD2aBF5sE4kCzJYO4WLwaCqKISdisUdcU0lyNFxmQbmnnR3/
MbF6ed+m5k9p4uKP0m8BAxQc9Tm6Xeutb3RwKe30Eh60wGCaMJnxwUpmXa/dftIMnCd+Stu6FXO9
tsDEJ7p0W8Zc1URmTDRXGLMK8j6Idr02uaNvaGOZ2yJxPoO+Dp8Lylu+75WbUEW7SgFu86nr7vzM
P+lJdKSY+c0kkuBY8Q1pntAodRbym1G0FyIr0cC5XEStTGGrs+SB3Fz30Jb+TRNG9cmyiKiD5n2i
JHCjY8Iamv6tSut3vWQPshIRbObfl4Vx14QDUz++756MDslQUHTjl5HY2k0d4RMwG0p4WmigpkGH
lUTIwGPpv4YRouppjjUdwoxBJx7gNvRviomILp3zA3qE9sl0DUWFfsw9DL5Bd7ZQ2CmMPU0NUonL
+U4oaHyllgVoarPqI7MpGzQQEjfCBr4H0XZtUNpD/AJr1pks9Zi1NSrDGKEM3y0C5jbUrozpAfgZ
iG7HHC51FNw5HffkgLaQRUjmbhDGuxt7OmqYHP2lmXwbrajbNwnTcCN05LUP/c+WElpnSJAYJvKu
oWO/qi6+i9oSfOAkcM/6HWf30PfIYsaV11OZkgGiKYJ5dnIazG3ptOqpKxRtS/VUNY2OtjT8YQpC
BCuKBbtWovkdDNNgDM+H0iVG49LNTkTleesaz3TaZC28k9jcav0tu2huzMZvUYxS+rCGptrnMCpp
46OEHcbinAeqBZ2HmhQhx37SNLlVMaYKaEBZgtLYbmR2NAVgIamFt2BkFRqtmYRA927nx257bAP9
tprQhdGs+tZNKaam/l41zbQ2XWofY2lgL9QD66Tc7jOGlEqhLf8aYpCEqiZMuOz1Z02vGr51INGa
hJRZteNZly7GNlKc+rijhF8ICjzCmTGgOWaLangcWhM9uBVRLdY2k1lO5xZxTSoDskkRmXHkOkVP
vm9JpGmdZRfqpLeavgjQI2tLhglhmJVT77sW/b8apuQ0U3F33tRcCaMDTlP2JJNqw5uToAFJh4Hs
IGM6qZLGSuZi4yKCAdNw4R31IXlTCF6dYSAHgma6bsc33aShjx6xWtgmFia9FutAIoUf+/HS1XF6
qnajyu7T0uCamnvfy7yhmN9i8bXr58TVIzQz5aNNUyufIiiiNnfmTHO+7PlUtU1aOISP1IoTiJod
o71p+PD16qr0sQSaw78+xvFu6FiySb+BOBw+GV4jDaS65FKhy8kqhAhQQPm47KRs4Ha0mbFBzc8t
L0wubLzKsZ6Kpg3OXihJU4NsGNd6d+pmgo2aF4ZKMFME+bdQC8NTmNXeabSG11ADVNHkYjwZjPaQ
l7CoNRlsZYacIEYHdU6q3DhW3rQx5+qh35j7YZ4D6A7zgop5pNsUxl6f+Z7LwvzHo2X11y7Ob2ii
iMbcdnmib02Gc8O8564yyLdLgfw4St+4eMvRRb5kA7G9+ZjvGT6ShqDGpD25JsHJ9FSBBBTk32yA
cAMgqb19DhMxq99EgPbf8NB5LkP6ZWG5HArmvFhWQ82lgs6EbUOec3dK/PfA6obp106JpgHP347N
fTgf4QRk4yuJE/JNOFuYXDKJqEzQJcW8WB797bne9bhv2hiMapNM43ieOWlaSY0oEB3qy0Reg65j
QpfPv+XvRTOPUbtIBmudjjNsb5qdpEBCZl0QqUESMGfJ9f1AVMapnxexI5EyLevRDGWdKqoxXioO
ttYn6OqdvkTxApk1qx/61gXF70AscufFlCLk1chwWytdzaQqYLGnrsR1VhfyJiSOYo8IzDyNXSFO
y6Na18xTqeyCYgal2GBmxFZCzGMxyZSDtWUflkc2U92NbSHhCom/kZVxahvXOKFj70PbP8pqpu0n
iH6DMsQEnxrWeAzFA22R4kRSYbUPYxcoW/M2KcZ5zPWyNW2Dip+w0Dd+oGHZcRpxKk1DnBoRk23A
PZSwB9QHjsmlckYnw7ok8hpaAMSb1IemUCIoLenWjY1lrgVBtGf6mHclQZ57I3M4nDymvNs20n6q
GXi7LLr5kaF8xPSToDD0H5hch/S9TZ1SEKnJ+z7nZPzhv+OGBtWr9BDixhEKZxbUV48EKhj7gf7o
aZoXy/e/rApKimlGMYevOwCgN/8GjNz+WngDDBUXrcB6Ivr45KRMiMxQICpV+6JD8VIx4PVmkPDv
A3BZHWM85cVIRl/XuI9CqLeyxFPXT7NWMp7iZhfqw4fAHs913zmqoTz/LxIFmtBqteFqAiOcvCPF
HeCbAXdeatbAJ5N9kWyTrYM7TH+fvkImEDFlwi3yaniOW++p+tCeCMICi4ZIFaX2PBaEuRwzIF7j
aHIu4bfpDbzY10Cg+cr/Fj5laD32zgjhdJ39BKI4n5TDnrInHcQSXxKtgHElrC1NEOjWBNygEmhf
8xk4BoIEbjzWMnjStQL0uuv0PVTHsD/oD9Nt+1mwOiIbXFmIIUAc0QN8Mzl9jQ3CnPaVP2XTi0P+
Va/0B8xoNAkz3OAIb+xL9GEwi8Ge6vGmCTkDfmPtjHeqjbeMnOthjyPEtHah/EQMA962BDT6ZLzd
A7DaRncd7bgVNmOEFk8alVJth+08nkFT7mX8DO7MC+o0wAVb/LEQCVJar18lt7N0bT/aX/JqPmrv
4uQ/Uo9nrEd+Di5pk28svDBm4LJivsUv463/NeANf1EwsEmkuxjR0cLA360VF22bieTOAnFPFws5
+QX47FQy6V4VrxwHOOAnuhN0jS7pOf7AcVmuc39rWDvS0C04Sil6C4y9AB46bVVFtLDWyOMARak7
RmJcN5DEe/cX1Bb74SOoVvLhh9fu2hGp/GXE5+1W3AwPVnXwnEct3f+Ba/8LbP8vpPfeFVHeAjU3
XXjujAtn4P3x6//8K8ITXeoMJ6TjIk01pLR5/Q8GOkGw5KwIA6OmfiK+xqm3yU/tXBySD4KzHqCc
pugWdrp/FzmbMdtTVnQu7s30yRHCuBaNXjqzXUZ7Y+xqn2HTkbQ8HA9xsA/do5/fwexUJQzVjdD2
mkdgkMu4YW8i+XuFaIIy8Hn6Cd1vl+2yNygcN3hAD+Vzfx8/ZE/lc0vFYW1u6h9EsB3c1/S7hcGF
qLn0xL0fHabOAYux/iD2Ix2JvXPPxQytwQHZDHZq5NP49gXGpnFP4Ia14ewg2W6DsnSycEe1z+QL
biGgmOXF7snL3v2o+y/7iWCzZhv+xJiAocH5iQNKTmv7zCxtAzDtLf5ADKl/UbdG/qoeaSw8Vfzo
WG1gFfMKZzW8BlLFDkjJjhhm/Yu855BtaT8+IDarXpBYuNdiRyrTDq8uteGU7++EJOrNiRhkH9IP
tPo77V48Q8Hcedvgx/RhY+wW++iJsK36ar66YhtduqN+CPfWFV+o9d6Ua+xTW6z37T0YQATP2UsB
WQTXC8qmLXJnzJGcpw5ugI94u46OuQTXuuIMG29nBMCT0Nc/AJNFpIutEKmso80BmCWwTzrYIQbC
czcbL874FMCpb40HmpVGyEjnQokcuvhMb+CwRcZ3HTeMMjZadYDIcOSfGOzEnfGVZcfqMHxnCs6u
cgPfy1P1Np69N+aVe0ZuO8bmBw3H0GYGLVzf5DtKQhSi21O8d7f/w5E/w/3/04FvmzrhoI7teab1
zwc+IPsGRZeprqbbX/EshZv5GsPh9c3xyMVAYbqKoHW9Y5tB2YTR6BuOpGYmfs9a5f9hZwhC+E87
Y1gWimfdIvvg72ehjNvBrr1eXSOTWiH/t/oxzLcjXxGINhw23D82+OzmNCT6YLdlexvQwMVm+Q3/
SPT/8y5+/N/kXZiG1MmI+N9/Jmr8U97FTcSwkf/KMvoz9eKv9/2VeuG6/2bolmEgFnIM2/FsEiz+
Sr3wjH+zLQslj/k78ELIOfBCOI4t+eue6Tn/+i9/BV4I/d8MhlXGfHR6iFyl+/8SeGGahvvPh5nl
Uf7y5j2zhfAsXc6BGH9c7CMnqmRSgt5P+yI6eKp97wBBehlVTCsfoDIQAeNppGtmQ+KSB5kfAxIE
aZzi3KrNGQ1YwuSa0dG1wJTjTbeej2PB1srvREwifzC6H0M23wyDiWbGLEpXgfrZo/e4NGN5mzqQ
kZ0gmbho0P7jyjxyaR4ddLqUoa8iftVHbucmHqppQKCo1066R3SNKUX8REc+0cyBC6iy9CwpgKJ8
1Ellyyr6ukNXOUTmYdRgjBF2n0EooMK71qOdD/16Fv8g0wsp6U7pTun+RFMBp3ZXJntPr+mgupF2
sI3Cu40TJEyTlue7OMQcqfnpNdEkymvJeMCa+maPD4HOY4q+x8iCT602vBNia/HUtmie2opoMhFH
V6/ow6vjB9Fc5cWgORAvFzsTpN6+B5AAQdrKhBVRqadIWccaFgivJPzWCfQD8bTUEAlL3nsVYl8p
8D364A2iMW1vzIRJvgfbSib9DcYcmN1JSexypO7SkDGc7cwuxCR5dPWPAexUH+b9jxoxztT4b8rq
GKl5SCc0w+/2Y4z4EZt6FSGiVgVijGjAZZDY5nPuQ50zjfHJYM6495qaD0KkX2mjg5UcfVos+7Or
1HA3OfygpQjHfTEkc9YqjeWJ8CEPAVVR88HCpTMYFfV3ERbrZeuxDa+Ih+D3RA+Zn55d36pOhFFC
YuADmZ9LiFEemGPSVzejhyERF5V3QFR78j0TS6PgH8l4hnGeHZ4dNwh2qo0++xDbOYV54oJD9deC
Yl7yx+ry6rLdssl/tbq84JOcuB8AlCxr1PhhTvUDuLe444b5t7+xfF65vLI8nDILum9gP/xtNzDP
YN2cupeKhiko3H/a0eUzJUf1ym8rgRCaf8F/u3vLe5dXrUSA4tYxMi7v+P3CshoQs0oVff6sP/bv
15YaIAcbARQpZ4zkfm/4x8Nlw+XPTA3UDx/ByoDseB0ydbwsi8YAHZRONF5sNeoXhQBgZfUZSQBz
eYEYn2QnguEpJwYt6ZM/FtpoEcphpjynVQUxFigMvPm5QVkGgqK9U6m35T3Ls507MX1xTUrvlNOk
al5qPS3oQpuMs0VcNWSCXEKtAsNZwPD3OJQMPdMufqu0y/JIhFiiJh/PU0t37pw6s5gSV0Idm0xU
Z5FDQsUfkqVNufLiua4ge52FJyPzAvA/MEVJvTF9oSEo9svrZmvOIof+4jsalHUNKptum8GuLxVp
I4FtXZZHbQp0rBnHBw/yRINr1afSd6EULokkYfbj63yHv59zQqh9nY5NcN5irP3P2iMIPU3EIVLK
PpdZbp9DhS/QCBOMkfP3Pg0hkNO4dOsLOv7cQ78YMx4vG0auU+rql2WrZaHbiGuWR8Klul6q5NW0
4Y6Mcfpd+VW2Fxl4KN8b89PkdAfT9eS5Mfl/1JmKhODpjEDsfCv/THzKMKKKM1JjjPImc5LnvGzt
fV3B124qJq1jkZlbvWM4LqZiuDi2M1xGgg73XlY8Zfk4XNDWD5cBB+KqNGqP2RZbmPWd6idxzrjS
nxCtXsO7SFlQr2aFsd4X8jhExTEc8/ASz4ueauQJidpaH6SxTYW2cRuBldXhA3usNSt7js0V+buN
8vtCtIiuCBOtG1nPkXXTRRuN6aKjNrw0MTOYqfRP4cRTy/OTYlKmk8sGB4Dn4vnIXx59VNZJeC4s
tvSoNKyyUUDDSlT8BLmnYMwkpXmbW3p/LNvMRotT74xori4TZ3rxPfYkmCi2IcvOZfvYWxQ1uW5c
xmEyjmOmAASgx9pILwE2XyoOfi1AqSbk83Jg1UIbdnjvKHQQY3hTWUV2MzV9s8JQWe+WVUtrmh3t
tBoZ95jdtF5NvK2DOVqrgYg04AKiOLhPg+yuJmaMib0LbDfBe5AEDSyUuEyPNBppFmoENnRFYNw6
khmgEOlLpOUpCtT41rRD42DOlZxBxozpw7l0Ncx1HrR/+Wn00TkFNeXySSGxr9oZHR7P26il5LaU
vZYnf68vb0TzTDFu2fJvmy+rmGSAk4vudvnTjsl0ukTQB9eEj/79hl9/b/noXw/zDGqEb4a74vee
LH9v2Ya4b3avVoRnBDZ4nD924o/t6TcyJ501KIFuwCTQqqY+LQtX46T9vZqYcX3623PLq11vMWsj
zzt1yWgyTNKDSSrKA4fWYTXbboZt4ceccPZHlQcfrR9UG53ujj0578ZQk9ISx+0Gj1W6j6dXkqe3
A9/rMR1sTiBr7nV4Eg5fbO0tE+t17ePKKAfye5HdUaakiDNMEeK/NB2PZOK+aF59tJmaR81EOi/R
UGZoBGvplA+9jRUsHx9aA42Qr3r+zXRCiH00OhrniRSzLWUWA/akowZ0Be0gAyXizjg/A0RalsqL
jHwSVMAAOFCTDONEMRlqpXKrY0rChW71sKJaPr4AmGA7VQmX0HzFs1RstDDGOAaLvM70G8esPKyF
zZMBcTn3X8K+G1bcl6GOF4IOl1URIjK51xjjWJIwXQ0z7R2nF2ahSHrrgKzbKgRPSB8g2xQNHDO3
j7pLl3Gr5UK40nUbXCeKCn72o1a7QPv6xjsWLNeeA0dfFv4xaQEI6koiCauGYxhBTzGjMAUmROiF
oPHEQBIgkewBauikmhhVQ51oAovmNi0qK2+oNlGjXlKDEZifygGlCkULfoeamPmDTyWUGkqAQUmS
oa7CkC9Bpd+RyR6R6u+7IGyQ5n9FEudPpj/axkCmrVXejJrQ9yaGATsgOcL2rX4bjTSMR8874byp
j2WNsjXSNOQKffJUmmCohikud+1kvwdTHyCjqUkB4vBkLAa7V3bgGROQS89OR3FiIhZSYTLCX9O9
NggaNt7gfChHh7GFWQYfXLQv7WElPKiXrsrhFCqELsEQ7B0dALfblEhOMYt5N46r7kqn9Ld+5xFY
QhICov5Dr4g/TlGZrt32ZZpAcna0noum2hAJu8bNYh89SMV8Y+KG5MhhpZ+NqU9vWg7HNvIATyuP
SUM6gJKkFJHK8oQ9rv4WUp716I62xU/Hqg0CGjr9DKJeqfx7kfvRptGLQy37dThm7cWL7YteduFN
js/Gq/kG0bSv2xx1lBf1GINq7ywixOEmTdrKEO/DNI73Nhh3uo/1TaQ4llzbPzhY91ay5QB1S/22
1vrHrDs5s2XZ4wa3LiYYmNL3+KWs+ZrsffNCrdtWFukq8Rw9jhoX2ByNZMGGVO+gGcaZtsm56GyS
YEAh5wgEut4+REgUw6s1zOCbUTnPVlxzSvnoWWpdHDplHsLOjk4ODC2ZOzfBmFcbTz/VZksh1yhg
yrCPsj80OTBQw8UDnAVxd+gEiejJthM+o+zUwrymH/rYH5892X7Db/F9sPEPDbTEsKKYgiilK1nk
NsYRLisyosZFPngAYCGFLzFKB/ON921oxHOc4Nvvy5SSVl0le4K454Bnb8qB85hqL3MxU52YAzZB
YJ3j5Namj76qwhBeCXJE6L7aerD6gskRlXwvePW7FBxiM7yq6t8pO68l17Htyv6L3nEbHhsdLT3Q
gTbJ9OYFkRZ+w9uv7wFWqc+p0o0rdUQFK5NJd0Bgm7XmHDMv16JvbsLIEcd2KF5FI89z/XPdpJTV
tb7Rt/aAoGcI8VtIDCn+RAZTNvK544L+Ix7laJ25PWLnUKU1nYBwcvAwh3lEmA2Sa2S15qZFiw4K
QKEzhKJHxR6+ikRAJotfn+YlTgpX3rbS1JMOAL68qe19BJc2D4j2GNQR+FyhnCZ6PCBJK9xXG61B
JN30CLfJqTzkLfLtFLFTqNhi2Y0WonmNmDEZiAv2wIUcHLCS7yKAfGwrwt1ajCFKrEcspICEaCpL
eakX+4Im906oPzr5kNvIyXBWBLjszIR6NAbCs4a9jU04h1bXPIkffjNChlgpfBuxBcSd5tFXYB3j
5kMYc9QkAsGVjIY3dqzk03XAE+TEWCUwH8xLOx8GClkupk8XOja6UwVlX4+zGkyKzavWqnHSMD1q
rt3tmlkP1yf9XTg5r7LDPxiZAt7hPOLVV+lhGb9ossJK56d7wfppCmbgT2CGa8VsMgZ2YHVkeq4t
AuQ3nWJ+Be1eTL5/j0IEPuAls6V/8HFegf4wf0JKGAu9idqtEVPRD0mGs4cee+0rYvpdlYZs0xXz
TVeqeD9qazbIhFyl5WslmZTMpvkpIsCfGQd6wbiKJHfejoY6Dgwl7BhyoofKoSjI4uFidJREIzX7
9DVmQNfAJlshIS8tuju9BIwqxBpd1G3gKjuDjBUz7SuSe8GZu9iF2xFkX1YTPqBJ9Yaz4GjA0lYj
cSf75BSod7A/TihgUsRMSggOpmoOkviXXDVfAz19QkO0nWy6LS5u0TgNnnBj2Z60+w6K4F3BzrO0
8L9Ji/yBIkLpm4hNrM3WEMePyZmw38wMCEreuVs0TsQKhJ96TOm3NXsgZmV08J0SP2jtRvAxYTAZ
y761L3WNCF1BhF7FAqb6qBWbS4FkAU2PfS+FeptILj8a5P0qkfVXKlFbI0jzmsH6tKdQvTOVb8w4
27YOoB+XeMsndkP2YHlGqW0Lq3upYhYWYrz0esDKPwveZcvppSTY+zPymVdscXKk+3qB2zCPSC7Q
KwhORfTdl+ar3VA3YRCZvSLo8IAzWJwpB0zLyEVmk5GiOFtXgGlmYkT7PserF1b+3mQC1DsQj2Ue
h5TlrXdjzrE2BgpbukGStqRoEzwWGd07FN/rxBzbTWuLl8kutG1OVJavT+c853sNgznBPVeX+NHe
GgmpOxNjvMVq3ITDXQRWVwvkpz2bVqlzAzR4BAE5qiRMYT9fWY3CmNjREI4r0gviaFeH3YTJ36QR
Z47TTedj81GT/E1So5EEHY29fFOsAjNwU6yQXJBbNdJq6oPgUcRIja5LLj1BmGdWTNBazO40nfe+
E6LETeSKvVMGnqkJiNvWyXA7DLClAgATy3xp2+XGDaKNm/iMH+D+3DyJ1lU9PecSQX5HE9cY8Jak
TeGeRzGiRrKMQ0f+U2QkaBp711+U+Fm9oSPkua78i5sO57H/sYym2gwYZ5fI1sHTTCUNjCx8btsA
ZUFl3stWfRrDyvDQUdE8bMHy5gap3nvLUPvdW5JAH3VtDN5RZeJJFgd96Gf0rJUtRrN8cR0m1cxy
vrHjfgc6wyYkFoIawkhbhnUer8OMHJfUv8ldsz+PGaUOxYUWDwTmEoWCjqDYmYWgqYN2YOELYMYs
eJtjdRvXk4r/L9ZWqcinSzvRkClR6DmlGFd5MdE5KsLHraHmbzhHgyk1dkqPMsoMtLWauQMgoHnL
7lheTqkD3gQIUuZJn/W1v9UdMzj3hrFKim5ZZ5V9H7Xmj56pkFIjGspX4QpDMf4wSA1H1nV5on2E
LJpaH5RV4VTWBn0liAg2pRv8LcN0agOaUFz9+4jUAp9GUTjGg9e3znPiYx1J9KxDA4DhMTGOGnli
mbAscL3VsJZZHyHcNE6qEjzKHHqiNQmiHdwUcJidvSrWeN90dcRMW6pri1hPiuH2Dk824VNmon8i
nlFWlj5Fu8bQn8iLOlTTiGi1MsTSUs9oF6A7apJZl1DQuGVSxDjYBAWtsm5cOgqsNRPf2tooyqMu
rG0b+8TaTu5qhKkEZ4U2oJXEnIflpdPDO9UlYlLEQNnk0DyowRG2Rbc3a/huNRKVTAc4lekKJmOX
TOMgIwrEBOgNFYh4AbN9ruGaaU0/fxXscHzLvnFqKoF9EZ/tjEbfRI5LElgXy8QMmTUnLeTjsKg6
cZwgE/hnPTT1jd2I53GoLUw19VPh9ncgSp5Ko2XF27jdSirJXarhgw4L7LjpWpuD+ADR9mGHuzjt
Vklcernt+pQ2vHHo7xCTk66qhCdVkDc6tbG9AldFp7UG+UaMDq4n3H+O3m8MjX2MXcGI0rr4pm3l
TVoPw3oeLYpiZDdnAHytqfKHm77TX9yghPPRZ+G6MPSbQarDogsTg6V0IIDb6V+FrZDqS9iH6VP8
LypWyZM109N21cDLOSGZtQmtg2y29AWW+9RRu362w4Yg51lEQsNUUlr/MtL7tkxo+wWB8BpBOBvO
6vVYOdDWmByQQ39nRdsfSxyRmOlwOYGKUp3MWoti9uMgw173miSLcZDZJpcRNlsmRTtGtKrMJaxm
i34b7VuS2suENbGZoY8pbbdZt0O+9WuKCzZDh1+SUdWFOjAi/xw45imJRbfhTLZ2/tA/6HF3qUQt
lv4ITyN1Ca9zgzmkLmczXe9yZCYu/VVzaCCtkxkZjgeRhyAkcD0wterHKQVNptQ4ZMe6whHY6+DL
TUqkgZgcj20lPtPgx1c7oOTSWTGSR6j34AfTI2TxMbn7ErTJwrQZgzvmQnrUhAqVKGopyDQPcV3r
0F3Z9MDw0g5ZV+3oNdCmUBX2hQ5kkAbx7hg/aDYkB7dsiBeIgnXQ9TjrW5tanIZjms/aOUIiy2R6
b51919aSYJuRRbAkqi/lhELzvXV0iSbUpSHpRGa2HvuCKbCIkQBBeOrcCdUgs2WZIsEQmvXtqHp0
wNT3ispcNAnqj9CMN2FLUzfNGT/Sji0GRJbIcd7HAMSiSOnM9+Q3ttV4gxKRIkwdm6DcY2as1F1y
xNjaGMS4QnDtBvuh8oFza60D3KNRQeEz9BdqhlNqYKkixRPx6QRUO0gmdVcpl0bL5hmaBRHqRenB
gbktNJg0sFBQEeKRnso3g5K1Vj9VKZY5s63z0xQpI1/RSzKiqg8q5aOiSKGpg3GsNSIn2ZE4RUDi
SencKSkKbarv+0YOpNSUo08Zwvx2p+BprIEfZuEAe1sBoakbsMAKUghDNX6aoLcjCTyhBs0viAzL
zcTafC2rJzkTNfOJQg4Gf0DP8IpTlfljVqAmWQz6aFJ9r+uzByPA9zs0LEt1VT7XBjXgWU87JdMX
W8HJ0lXAvtmpGNPbkG+MGnc8k2WNniV0o1KDGAZkAK59a5bxTzKY5y7rHiqFOBjHpuWBgpj8thQ0
h0scnvFe+wNZRyWuBztiQzoZdrU0R5QJ7Mx2munetZO+l87gRUI/VSpZMvT/Clby7FWjJ4pG2Ybm
5BNVUQRFZnPXzBcp9cjVyH6RMEPUsk0QHXpyxT6wU82nGjE3Wg8YKTd8FwY4oWctyYhtaHqDMm2F
oc/J54if3IYz06Wl6qmEyPWx+dTbAVp7q2ZXFk4/U0/0TKOYXPgwj8tPP+g8I+zvBaiJNhi+rKkd
vHAk0kCUL/4QtGuZo0ALDbjMte/+ZK0zbIrSepuMVNsybRKHkmLgpHly5rRo1tkoASobwN+jDJV9
Pc+OAp6BSmMWgMJHWgfHShQPRqcSZuaD7Gkh1FR1cquq5kOfDpxeNfS4KSXFTCdcMjZJiIMW6aho
baLpQzNzbT2U1SGsoLxNFltFgGr6wid+OzXt+DiG5CdoAzudPj8XnCJc17Di0z4IqR6nL5VhFOuw
wJ/KZFvjNKRqS42FVC3putusLbBlIp8PnHFnVA5La3UVB6TcKM5DlbbnVNGBVyXDuxRI3rRRkAdE
okXc1CfKkyslqNOtAre3/ojLsD+gaXzLGkJWB3qv2kwyN9Ra3dnDF2vM+N6x6TZabXeYRL5rO+jQ
HG425QTYhTEmBItNWwT9O6AKhh+2q+eu6PeEQBtzGOIuhxU5SnEqL2SUuzSeQxMXQlj1fDRG7EJ0
4sY1ciweMf/8VDW+EvwjG61Kv5qEFnhYtv4KOQZNxhbBh8nycuEweJIyBoAlZUBbKY1CXZLo+GrK
cbtOwUm1x2qX44FXtF54hQg8LiCQSZAZ3TSKdkooNyIyo22SRpwa5fg4NjUSTR3EwliJXROV8d7s
4pULBWQPGw6FJoQn4FwTriGpRUdTOdUxaVBqlZ3NuD6OkuIhvsLccygd742O6kttPOd+b8Ent+g/
2BXSkZwRgvZ4C7ahUfqLEmnOliuGqkGT3LptzJzZV9Uao3O7qhG1lbE25xG5jQdC4AIE7dWGRLjU
whxmU+4eDfsxjcA1pPW8PYqR+UkV6ZTWeZkq39lZwQPY6Wi9z33p3gxj4VMWVN6aglpYR6XAw/xj
YHOuT4odBsvBJXQGtFq3yUMVQqG86eRXNAJjsPqdXjNv1oZLOEqrM53g+QWTtArzeyO99O1Icomv
sJ4FDLkuFAeegITxWlrYsxWqDIpyJ4xtX5vsQzUQbFYCHmIgDE5VL4JqqScVlxRki2wVJL2nyLRJ
QCBtUzStV41ptSq6yUGKl6rbNqQ2MBxtn3Jn1xKVZhTarRTjwYqJ4SgGp9tF6XDS8aysCtQ8qJiJ
8VQhEyr4LuuBcJpI3k6J/k5vivS5nZ6Pw+yJJqgtwc9W9rj9I/WjCt3gjrH5x4GxMVdO0W7FOjQ1
NkrrStuBmUwvUZYfcw1hUhPIo2yDPa4QsqenpNrqBjFvqDno4syK91hj1eDbFHKABe66Eg5DIHGu
DCATIBWtpybhACctYcKIjaikh0+sRIyVzkmtq8SdlWm0m2pKqqPy5jtkxNZm9+KMJCyrXX+JasSM
pt0om1HNoRZjSMNIgbU7FyHGACWgjNAFrccsTvmzHt4dzgQaEttGDTvOjxq9g5lCMdWPljGLMcf8
8aoHvsqx21mtbV3Njb9+v/6EUPlPyfb1MdeniKtx8dfv159+Pe/6mIgu9nKyIpVLgVeQ+uyUzKY4
3ShCv//tZf5413/6kiKFwKmOtb7640HX92E2pAn9683/eKYT45zJCYOi4cue0ve3XSKQ4l7f6Nfn
++N1ZKMdVVd1N7+9bFW1B/ZMkff3V77+/scDr/+SWljvYQ/l4frSIaUn0LVzw+2PJ84H8teBu94X
ZhLFsPQBrc5//XVEVUuDD2hoh6hSHv1uhnS61Crx2b+leqWsQhUvGeKaiuIdIvUuVdi5dMyYgw7c
20yYdHXonVnHppg18+2NbdjYDQbd3cUYamyVUMugoRI2Au5KGeFiOAqmFnyy5Yd5Dj5owRRLPKg9
Mswjp+5d2vdQ9hUfwNuAZY7MJPkIyHE7AuIRVnyXdh9dKmdeJU4fq01u4DfSMhnxXI+KIxcC8a4c
D10Zf84tjGpEjhq3xQlz/ntSA6ltS+hTuum5aEkWLDEca6NIPHsZJvx0IpfQiIMetgSJWhQoFtCS
LqrBgBo7KAQMi5xMH6iymAq0niELQPdsBwyRErbjRFhgGbv7qgyzdWSYCChtr6UXv5BpeAJTCPLP
zmh0Z/qhb7KPqeLw5rS4DLj1gQoPzjXqx0bq1SJIaNdAEoEalA47JratAriFQppG7t/4blDLG3vl
BZ0O7CV9OCLNWRrUbDG+wgS0osorkrpfhyEeq3p8RZbDzqHZ+IIAUhweG8xQPuFxcDpUs3jKUvsr
741h1ZXjV+9kDRtEnGbYETqEvMyBWtvMcbsvYaA/5CnL24KRbNV1BUmbzy1K8WmA+GNra11XYcso
kbXtE8JBpBajqK5ooOPoK9AdCa9UC15vhhZE2qoaqQyYBiJ0jEhy1aVsN1pH03ZNb7pATdqXskcM
6ZjJQ++zrrBht9DseZ1AjlJIm3Fv1QfZwS1UaCa1tYLEY9NIHCuR3R8d+AmRad2XlDjLoQJc6tCV
zyZ5wzC2dgfECxY8uyWsWj58CVl/wtBXz1iDDmjkUNtPWKnhUkCcl0paIsoGmMKEMOEoWbhtfm4m
9wno4N5KmvdsiC7TSNfSDNtXkEz22tJSEy2P42yumie7cOrFb+rDfybfngV7v4lY6ePaumUYpjAN
lkro+v4q6At9c0yjluLUONJ0yTrF3TsJnYVISy+pirojMv0HqyBhXMlgFUKJ8TcioCqctTnEXGOH
kdCjh0IWRoC9UAOzcWsOIyBIJzsnnAi5U98zFAT/zQfX/qa+vX5wW+V0wOpq2NT9//rBJzB89kiN
dkcjGM24bSHXoJy3GBw6Z23cUBqMBT39NDxbcUjqo0HE7b8+eNo/OXjUP2xDm6WQ4r+IbqMyAlQR
ZgSHtc14LlJ9l2hxSKAuWUzuRPpPnvZi47M7UEqWDK26t89TKIvXf/05DLSff/8SkYqarqnpAFls
e1Zt/qbKTPJxBJrgBETD+OMmFBUsmob2vMog2NfxSzcFuZen9oMmgvIkEm3YRhRbusLcFX6tnDq3
KY8s6KFziv4UIJhhviLqLdTCfm0GDNMoQrWT7wQHbK570fRE1SugGgqHfnil0JOWqZ+v80h7t0XX
bWG/eImbO8frTTT/1KTTy7/+Z+v/9fDP7iFTcxxNqMJx5r//9s9uVbijTQd13tZIl+jrAo26m4xr
LQBsZenL0JyqY1ei2x9J+rZ0SC+DpL+fTizbh6PMgm6bqb1JHGTW7XwTm0wXhC6hlH7npRMYhVbv
71s/NzbXT/6/Pof/Te76n5ddfRUBf+bFbHwMm7/9+h8PecZ//2d+zv97zF+f8R+n6LPK6/yn+ZeP
8r7zm/fsu/77g/7yyrz7n59u9d68/+WX9VXYfNt+V+PdN+qz5nfx8v/0j3+KnB/G4vvf/+39K4sk
KgR69p/N7zJnzeR7+u1Lnj/LX+TR0BUjmUf1P3nSf2qjnX+YLuJjR7gI4bgQfgmjLdW2bO4WtquZ
KuOBzKsm/Pd/M/V/8CfuNxFT8wnM3/TR9j9c23EET7GRofGK/z/6aIs69d+uRPTNjuFiiHFNKABI
r/96SkZ2ZMapVofkIj/WuevuRn/OhK5BBr5wjbIfyEwdJBMeW9yzJkR5u6bPpQpq29GXPRQ/U9ko
M5K5hDULij3w1WUfuZex7rI9/CPXa0mVnIfpkYLtUeh1v8iilqDx4FBosfWkMt1on4HRO/f0wo6T
MpBnZznTXU8pAdg95XFdw41jtSOsOj30sjJtNnaJLLuqRiBbU9NtjBq2dPrS50WJH409S6cfadZT
BaJgq/XxszuyyWZ9Oq7SlDkcLm/JAgRUBRprRIUR/LnCslDDpU9iDKaDauwcKfXNQO+u0Ymuh5D4
0tt7pcW8NEpZXfRMUmUxXCI8pl2G6BKcckrymoG5JRiI1ktb/diotXFppPDJoiTPnqbW0ho76QWU
4BI3rp7VgfSGfGB/BNJU9YwCEFOLyAiljbWenHgtqFHeXG8aW98BXxzXiUr7iwxVN6XePba4ZxKs
/ctOiY11FuM6EjNQw4yUOyal+Mbi/eqqmDxL6w9FRVRiNGKP1SZ/7dpWvqaeVy+ARxUoyudePCGZ
o5y0Lf2976ofd6pr9Gs2xBtHpLln58OZ6u9I+DAeUycZLlXaOYu4R6bQ5TBiOpp3VDG9KaEYi0zR
3U/UY6jBVrrprIuifsjmOpcykIU695sj3NGb0CZ7xehzf8/yEqenXkmD3FjIV1lO4du07G2cI2wq
mwlZaIp50Iqz5ygMziKlJZ0HxWFQnBeV2NiELfGt0pOihx9x5hn4xsXWKXVIR7z5VthvJKUfnZbT
IXKdaF3mOPOyKG6RNvYkjdoF4qZRqU9JDpkQlONKIrFvhoiNLYtC8Hd2+scN/zRrDNN7VGn4zvEL
10hbiqA4B7p8BVG1ygefOHu9JMpagL1CZbfNShFtUd6TAhaiP5N6y/Dc4ZNyaojJFn3gmhCFIUlK
2t/anUOhUQ+n5iwIidcMPTolcErrAAG03oJdoejxUDpjcAPJaEcfgtxMIxcfNKBJj4iPWWHXd2MN
DmGWBGFzWhmlzk5Zi79tgebH1z7MMAeI6tNDVwg5OJcVkT8leEW4B+NqUilfNeAflmhq/JU6wNK1
3b3MolsgW/GaNV+56BrtU2QBSZVAuVQ6eKd8YOXquvBIlZaOhxtR3UP9GxyGeplTzVuytEUjSuLE
MuomWtQNwAOEPJtktK2j0Ni2ZykCmJK0uDFIAGgxW7rdvu+i9TTpn1aVPOQtG3NXlTy7UvH2F+I5
7jCxlbmfMJGKnYhDEmxLurSxhgxEIpoei/yi9mQOS6OkMxW5dA5ZOeezkXh0HA8GLwrkdQmvWIuy
jT9EAEYzvvdEOYc2aLBi7B+7nNX2VFG+RyRaMTRWgHN6bP9opR2t/9CN/EnH5w9ls9liXYY5a6JA
tRVKEOFQ1jfYj9l83Q5lug9RiJoWMbt9YvczhAeph6BM8uqY9rD5tjNdX/b6lwSUSPTDwrw0KHzY
jfR0S8uXUUzxOkXTt0wnVNGRSb6an4d0sGqJuxTYiiUhnagy/WFLew/3oAQat8pKvMol7l7hD/vI
aAe8+Xg6WyP8oJ5NhrCZfNAP2AUFG0S96X+AsyCxSvLPJi2aJfRL6KDVABUAtxh6LcyqlFWISZVe
66LVkRkB4DlG3jhEuBj490hMf7oOaUhljsiANJvAzLy6yGnylL68pO5DKDCyhtb07JoKROWUwnil
b0vOt7Fub+yifozS8k2y36hTH1Q3LVI86mi2iwmhri/atwz4676IsfdZ+og7G5F/ZztMVToZgA5A
oEE6SzOkbU03tJmgj7BFa6viS36HfYCNJB32+qiyT7K4kAfjEGfihGZwR4+cUFVgsnGIwlSkHQkt
BSEkjgpLxBbGs+6nb2nqR7h8xq8iUncol1/HAvxH2RkvAZJo8v+i50HVbkJ6QZ72Uqh9si6rAGWm
SWpVFoEpLyOHlGy7fo7y+OC3fo8RF1T6vHdcGPV0P8nuByBxCa17afj+rYUha6GwFw71n3xiLwwR
hA4pHZGzWwfO2k4nfOehgzrzRU8pkucOSB+udXczhOw6QO2eVfdGNI2gQAVCWRnluiuqLwivw1LG
cbVueC+6aetIhwvbReI9iqJTp8EO0XwQ4Iwtj8iq7/WemdWPm2/Tqg4CWw9UZWUzuME5sGg60HMu
JCN3TCrKIaR10cuKNDld+OR9qwcwnvyN66NIWNImSLYW0U9UW+9mS/E1jMzHEsvBMslrhGqdvqvp
+M3JXKp5NwaleWopBwF/yvejEt0z9IiaV69taoFwENHBDQfpTo+jk5OVRrAWAuOz24t3S+me6GkC
ATW/BTPQBlfGugedABoHqOxIqhaa+iIZq5Wia7vUBhlRw4RhGUHVPn52Isy2JevotSydhJgr/TXz
u+KGj0fYLeJc12HicCz8HgbxM/D6QO/NYzh13UeTC2MFO70Jsi8u1Ynyec9cbJI8ylc80qJfpCW9
Umr624HwQlZLB/BfGKM7+d0b6c4tafq3UQf11lZf2KDfgf4hU7wwP8vh1i8N5Kv2XPnJ8EtGrKKC
2goPlBnAptrOsWinYGFVVL3P42TivAxU5DAGQ1esfbcZU2lha3THAAnTFo/oA5qtQ7U0+9Dd9NxY
aCEq+aE31ltQPyFqOQCbRfyno8TmlG3Fg59scdA8dmSUrFsXJYLtUMlJEDQ2m4T1x0RrzqnkHs7A
+zQSDlQOaGLMO60MKDLnX2iLd3U57vUG5sMYA6Aunum7GGubU0zFj4Una8vZuCnUKfQA5nceTU1J
Rpj4kO1PExJYndfYRrO+Itk5zT9x+o3JJ7BIL0zAmLPheqkl2KPA+iKLgoaj73xHBIb3nXJqEAeD
lMcen1ruK/gNHzEoRwzaTlEV1HksJQDyJS9Y05yl4jtvkSwO0gDFxALhFLCTW4vEFUuOEt4/Vz+H
pELVLP04YZd69zG56Qbm0a1TBR9Bh7w0VvZiXleqpbGXX6YRXCyN0zqiYVqGGI8JtuTfBGoUpj8K
TnOp1couZwTPadQoCj6M7EUpEiKoWwCuZMaIbd6NK412rU9FceinA+Sve3R4FOQD9bHRZvRLxtAy
ZOoDIrxdKexd0scof4fnKSPomcWpvxWEFy3YxsJrAlcw2Za2jBrXA44ybXS3lyjiXL5VdgLkhtqs
b+kwIlHol36oPaeVAuW6I9SdzsaQdF5j6m9u0pziQPlwQnFnaRMlEM2e5RcY11GIpoa5QypbLepc
bKfkXk8UbDS29YCmsFj2OAD8rj7pdax5DW2nDfyurTTlrkoY6MyI+OQI4Crlj4JQ6LgnKxcfeFwH
HqdMtPDlPMmoOBRaxYZhXvYk9V1/tETrrmZsO3DE2cAQKMjXr3+5/h6VZbgSLakS1/t+/UHn2KtI
AXm1XzfXp/z61cF64WtjtP3b/b+9/fXB1w/2t8ckSXyg0Ss9KEiNtr4+jhm2/vNHxn36Pr/eqrQ0
GsN9yGLd31t5e587STG33AlgnW80fJ9//PTrPohDv9/XkgmwLyk2+/5I/VS8Z9f3uD7K/OtD/7jP
3KusU9kmY32pTawo7XwzZS0hJNGcgemrdFuvd14fc72xKuAz2L+zZW0/5OEULP/2/F+/dgm8iLaB
w1ims1Xl11+03E68kiN0ZZRe8aMUSVglz2iV631Oh/6gTxuS34cI7R5InsGY8Z7hzIkJswFJzPXH
VgkuchYstF7Zh0dakeYNs9VkndhPxPEjbHg0Ncin18zUe/L5htf+1rjHp39GFUqu9oGVCxSyx8yT
/rJ4np5ZkerxIv+kAUAEw5KV9D560EqgBdm9wP4Hz2PvsAtakpf6HZ/dG6LSp+f2NBTObfogLogu
F5+YhWlwVuORxKBsCXhMXXRE5fab9pvrl70KOk/sLdkbaM7oQLYIus7ovWfgyVDZeZQ84ebgz8u8
5lNaS3TSSCGBFuXd2+CTcroImVpWxkd98onpXdae8cxQApx9k4ICWSL+fSoekgP2KA37QAajcAEC
Rbmntt0ypZ1Sj+wH7QEOaQifhsABc00x7SYLlpf0LC7kukflIvEQ5Kj4YgM2s+E52+d3QbPJ7+a4
brJJMQ0cJXh4Arp2uv4ySZQpiKypxyonbjVnIUhi/iZearJBtvAy3bBj34PG3Mtoby9qZQvVhC0r
UTOEFWOXZRxtBBvMraETc8SyrlUXCbP60nzwUT09DHex+qi8X+BXojikzlYvjUN6n73NlswLsott
vkzv5X15Gy6VBYBl4q3ECsjOAuNGtAD08u5uXhy0nsuBdESEUnRv9mQJtCsi4RvUmIAK0KSBY++I
4yMyCnB//E644rZajy/muVh/sjENju6p6VfjiySl5w3S2THQF9bt87DUz3RLj7AlBgAZMBFNY8X2
cJH6y0tJzNhWrC5IuLgbc/p8C7JcWZoX/0vsOkgSzdYk7V7s8Dd49iU6IUb8kh/8v+dcq54JRvqI
sE54/pfSbppnk5yoeOFfgjU8nAXLLw6AsXUxvryFJAfh+F7Yq2/1Ip9J+LswK+b9wt4pa4QLbEZX
0Zv/+uk+iou4ANicGbTrwdz5wR5zCjgR3bpQREK04GzwDaQLD8oMLJFgnT+W38lboyw3Kj711Vt+
cw7uXiyYy3CRlgeHaMQzLoA0L1cW2solPbXcXyD7EET7LocleCpPuxsRnz8CG7n5Nu7usKkoy++m
WFcfBYHhmEPPESHDS4da/+NDvGpBrx0mepWLeS1yOyCPgOe+yriWUKGjrOuXsFGwHJTKd3Arz+O6
ORbA0xfTNnlEP9YdIkYcbzpEA0cqP6Wr4QBwdZc/NhST3oA3/ue9FDQ2wR7zbUfMnrxrc66ATWnE
K1rXi2A/TavykdeNz6VXfhOFwLm8bLaQNrERDcviqT6yQ9HJu/Kos1DrWU6fnGyfp/g4bKpVt0GQ
Et20p+rc3OPAp55zFqfB5Bx/Qha4K5fh5tvcVVvEqqlLFszKWf9xpnwnS89dpuxRkWyuqufPxKu2
YFseqPkwf0va5TEfJcOStBpxu52UG+IQlAW0I6p28+XMl8lZdkBpEuzng1l/7zT+3D+iB6d5KM+F
PPnBzqHGsQ+yg7q3PiH6ILjaTbdkn/hblH6TvR3KXYTHNVhQkVzmp2ERvFEkwbD/DFdlAUDoLVon
exCr0Z59Tn7LgokjlyM9WXTZ7aYvF85HzCplrZ6mXRgeNrm9ofeV3bzlxUW/bX9QUHJUKmVDk7Lc
0uK1kUa6HLUcS917fRPdQaci5YXY7epN/0oA62hPrHQpZZU4yTzqk9NKK7QlF3JhewPWWFok5nv3
ZYHoa04l4t5h5S7eyO+aluInUs+xsfigy2+DdlopN1a5SR791fBctiukMStljp+QO/J8qEQ1i/CM
rQ5XebHKvnOvwqykLWG3f0trN+noVeCkLqJ1tChPnCy5x1FZB3t4suNj+NLe9l7nnDk606Fc5suE
/NcPsXKmBXsjXRKDvAEMy+tzphNxYXav+UnjK0KS/JIgviVfHk3SIttzFQbEb9EFPnKNRGtV3qGN
9dpHbUXX3BTHBqzkXUy9RtsgERlw94Ao9+ZOIV99/01UwiKeZ4x744PJkimwXA4HgioYHMi7yt/I
6SPOMPi/XJ3XbutKFqafiABzuBWTsixLcrohnDZzznz6+eiDmQYGOL3bWSJZtWqFP7jcA/CH15iD
3pu+ZjJVSB2VQ/uHAG2vz55WTfmZ75fNtAUnI/6A/sZ6Uz9F3rBV17VXoe/Tv+T+EKyPPSbFS+Rn
GpfZ/aPlFPyE1ntb2FHPvEXxt7lxwetFnwg9U7CLoy37bZcgLrSD9AeE79xth81//wvH3fIFGewQ
ul77mEC2A3N26LOekcW1g2vxVD7KRxjSGdmiisqdgIo0ljamgpPuZ99i32/M30W9QMWu/cTjHSBN
jJ4pCXgLUGbmSAJ0C4MKzvf4yH85GQgjrz02lxiIgtpDo+nCOud4C/b1RnSRSN6yrJIf85/eehr6
zA1nlMcSatkrQKO5j5ykXOC0ya/SFyaKgNhd6Uv+Rc6RcJ5Z30aOcIEd0J9DNSq54Wa1aJd4DyZl
U3hoB2+0ds+/e732HSyDQUEjUWick9DtRND+12UX/2o9BGNkEErjXMEzGsSX6G4hsMYaOKd3Cu+v
7lV8sFF/4bsQ1ffKof5InNomeBIzEDnH9ObLOIwLDOuNFx76T7hIO7bBW/gZfAgHTJQOoSc4NADg
fnkcsfuyfapb6vFN9iR/hgf0piBZot0KKXYNTM76v8nwGORnL09YKeJXsMF/CC2hMw+nfWAsyi20
wezyEBWODHWTOPd1mdb+QNdoUx3MVYvcJTquUvmbDp23T9SjF2JdyL1pfTNx2PnmE9BuXpKiQZBo
VpAOLVBOyOHU/SpLl2/n/EkdsoPK+SWk6JhDQz0OnS0rnpRvjf5mgJUbbxGt3xgChyjuQh6tnuw0
iH6oXj1jnmv/+qZuC9uDI/qIZWHWDmoSOjvCcJ21wWOWR64grLbpP5pL5CXWE7Bk1w88ullO4KHY
arPKnxUnRrLPHa/TJRgvIahLkALftXBvACBNPwrVpKxYJwE1THGPCquAyIgRPgHBR/QxdzFaWMqz
brOW8635iW8VVEdk6rad8ZmZLI5+VzmdhF/DclerzBV38P45rmhTTcaNFqcWHJHWUrHl84XiW743
s93pAA88GfVZU0ceOTgFW2v4UNETYwOFe8KOtIWZd0lQJtsqX8Q2zhMSacnAqnLasP17nlwODo1n
65Gu1A9ckOqJxtiORJWNdyHyRFCG9/1vbdcPvLgwioKaC32DwA6paSB4PLeqoz3X2JYQtzWm6mSQ
7vdyGALGMbhHAhBzJM0fYDXQSpYf4J/IrFNXZ485XXGVcQq3m9tSbStP/VV/hWqLlMDv6CsmacR7
dWGfwyJxu53YbgADR66MAyrvZ9nQXdnkzxL8LqjZnUuTuMHOWvLThg70hhn0BGF0JlbYJfbxRDF2
/LgRkPFDuJF8R8YokFkEnSDmxMVOZrfK0x6wMi2VJUNq2ROeg+QcTjbDig/jLVDxzjxPUJZoAf/g
pPLf/SD2oZHZp67Ke/Y5E6pyx93OLgKFxwFnvepG6kL7EU5RrQLH5MbZyCamgsv279OXdJ8kHvt5
RimAa6k3d3XcauFRgzZv66d5L7pD7+IMVKZP0wHHDBCJltfVe0SLIvFXUI/gMPPC+QCaJkAAIi2S
3QD/vk26Mh2WN2Qv+3PzND9w8h3B3pfPQ+1Clu1Th6aK+IBdg0FbzzvQSdJ2in5S2tssvATTuwlb
LVyDCyS2/KMTN2SErx0dZlLwCLMMW0bOcYKZ6BmWh10WCcbsh/2FBHU5IO3AmtcuNBqNfc8pIJJi
JA5qL/UpWO8eS6l8ZDcB/vgl3M+wused9tVyEoxPIFvxroTASRGGZHXlSNuh2jb5VY/2E9buwT1L
cJmjhLMLB6QTR51CNJNREwFCXX416IyK2QHQdqY89dKFdIbzEdoIwW78NX9HnMJpyTZOAsjb8GvV
S+GTZuU9ChltCQAGsFyxxcpVuTUXhrQAuxOD2GaPENIwuEv3QCaN/FBDWQZb1v+jTsBQzrzRC8GD
i1YjQCNmdArsHo3mt1Mkjlj5WeoFljsLR+xmJyyQDEjY/mVdflvrgjNmAQc7twGbat9V9JzsCmMr
eTpafgCx582ahHGOaA6Tnvka1l4WHWlHFxZ16zHFdQvnFqzdnqH8Oz0FCSwFHQAuOSL/JRk+NeTa
PIDli2wwht+yT1PO5Tp9yjEO7p0MUB6+V+khIg6qn6bx1CDiLe45slGVqNSv8UOlt/VVYc5BLfPL
qSRr9q+M23rpzv1WfNJcneHXEa9iolfIo9rT+Z5/CTYgfekEj4rHMc3oGEI8iOaZfFl4aF4HecHa
6tWmeG0kN49+IIqTu9s5NMtyF0933jQxBwlspdoDWiWwPEiYiHVLdp0EZ7hzPHA+bboL+8bcK4yw
vQvoO/LXmn64R97R3fIt/Ssbzalz+Jl+dsePalduPqofZTu9fiOoqWM5Y3c/lUoE3wA1pN6PCUzz
iYfwapDTsERfaAtAz3+ilt3Gp/wKN0ygx05nlvLuU7gloTPdUC6wPhVnuEy6m3yTdhm2wjFmHO+V
Vwko7xBQzV3zNbwSSwunvsasPYlFPDV+O1AaMU1iikyWyr/FJT+ley5o09207do88JvRWw9euu5f
ieARbqj00n1xKart+Dz99I1NShOD9kP7C1syjWYEq7p28/ZjYlVWWNF7FrhIaqgJUXxWJjovEOrt
9TPERFXAwseUee5ThJrXaT1Ipht7i1eicvfrB2GsvPY+Gw5rtQuueCYx61jc2LzsyMxjVk6/gJgO
xLvfyKRP4zayG4bgO+mIfzWrbP5F3PwHKQWkESGGBA5WOTAHPHpR/8SHdGW78yo5RcNTh0HFD8KN
+W98za/GAdi6S3qnn/7eD1SJ5Ft0l6OF8TmFI0l+VW2zS9BfiuR9MfatDOiK2htyRb6y984lLQTS
4nVg2j8UEirrNXmjJjc8adhoW/mXBpPwlbpB/m1UTn+VXTIdAiQwfGImbdXpiaXVXahUpVfSS93u
3vGYxhBE8S7ijidu+M2FXkm6wZF+ib2idkUy2lXcg4GULX3TOEIXkFyUZjUT/SygcAEqanqrEQiK
jR/6e1t57JqQ+If+7YmkSbPuv8bgha78mEaPon1QcBJ28L30JQep3nJHmSGmrpJeGv0S5/9Qh3jl
xbsRegyddBLgFRaSgMZEijd0xbvgQSImhV+0Y/cUGpv+eTxnkSfvAhTsyGZV5QkmPih+eh/6E87P
7S8LaBf4XINsY0BByOptedlBKfxsjo28qe74NgrfCN4kip0DXBhcVOCfBoY4qh3QeakdOJOF91p/
Y5B4HO/RIXhtHiMHJkUn1tKwyM1NdLXDzr41xitkEam0P6d9gmUlp07uOeXsDKQQDjLyqcNhX6Nz
9Bn8G24QDLDPkKotba40vo0p/Dx435tSv8eWY3R07Y/V8DZ+cp7xMh+5D5O37t5fq38AE2FhEqxC
VxX+VS1DVTv9yG53ULDhsb2SjfQfOsd1CesCETXwcJui3IK4oM3YkcfSHWh/53azSgRuMPZYcIr/
VQ6+9UxufgC9S33ZodVAD1N+R/HV40GK6Tk8z+Oul71ZPqAam6AXRQ/Go5jgeC5u5AL5hzz7d4Np
GCsVStla0JGErXF6gzRG5K3Njt+k8TMvc9rTnPp8VZQPAmto2gkMNNqTuNBrdpNjm7Ys7tx4oJUy
qk+4q1av9HwrfCUJPOShZnvIX8zuMjXPPPWTyAC4P6TwVIuL1ZAJZF8lB0FNDy4Jgezy08ZRnN/o
0BX6XjSOQYHvwhf/0ZGxgOCs/3dWgkOOgeRYPSzjOrUHfc1D9fgJJPK2Krd3fJDM6CfLnUE48Bqo
CeLu9q+4sOq/6Y1YMLK27bAzDbcJHALakRp/7Y9gqLYNPCSaFAe3m3LbPhvBARsUheoKN7R3+nSk
8AU9DzJeqiUaltVeCGwkxxn3bOpH0NE+t7vX7pX/WztuW+3Veq6L55KOM5hd/b0XthReZ9Z9R7Li
g+KkensdCD9L5ZKGETUuVBpm8SmOSAdMtllwAegpnIiovAzta6o2NnNEVCf9jb1mm3ir2Ta2PuML
f+yL4hIFWCA8/SWkXqehK0MLsXOqzc30Kpw5hkqHoKqDOGHwQxJVuXK4zena+HJ6jlOcYbxpu96Q
D94REG0jYBCGMc5aRXMigg6DTYIpzl8EzE+E2xu1enXLqWr05Dx9cbeGV3ItwhpiyviHr6uPoEde
Grz3j+ib0oW8mF4uATL2CEvGVk4OFBaHX9zJg/dYvZFiJjT9mAm1zB+/iG7TWy754LgPOia7BxTP
gYhiW3KjqcHWOpO1Z7s2PCF+0iMNwyn9ipbO9CUxxLbhkzFPkrzU31HaQ0sHK+KLqjO8ioA3qcIO
qWFtkjtWJ3HqCvGlNV3hzE1eJbboFapoxbv9aXyo7ryHeUle7bHJlK/uBpYMqTqePmqX1KDvZPdA
v/mQ7j+lECmFRM+KHEHnGbyE1IqgOlySEUnZSsmlBzW1yTftv8zyyKjQH6DlDr1wdDE2rX3SEpAR
+FKjp1D+jtorVAKQVuE+2b0JN3qihAw/jfa0lHhbPCAVuuVvSDvnn8qhWKMqXXrlgl/hBuYHdxRg
SkqJlO4pkoL3eTwpr8UldTnb3rltYvIKHZO1djfp0KSY+DmC+IVG0Hv8kYY7QsPqRvuYvvhLhBUM
lulLccKPsO5AT911ilrbxDGxPCpfqnyQCXAf0Q3RYEjsdBxfYFpS2AQndHMQE+CPZe2NqCVzZ6gt
bsoWHaIXJsnafKzt8SViEfLzVXjE0LL7wqzQuk0HNjLNapBgZ/PEAqfThJSPW1Z0FF1uCLErJ8VK
XQr1tRwBuzG6lokKESMlX0Q0p3nNZ59RG8NQ6tf0zs/S2KlJLlJX1jCs93kag8ZwCR6jy8SCfnFs
PGE4yAf83tg7JOiImgLqckZuU+Pzpyy0aGmOaq9MZ8xdYb2Xwr8OdMwcrG24GAi+PekfheXp4RZg
NJlzqxxy7VUg9POehcApkFoJt1njI8OzLp54rTwI2ZTWgF+ASLAqC2a/Ls9BxS/ysgyUbQjTYmiL
Bsomu5GY4Eqo/El08+55r/xlPlAk1jP9dJ5uTYMUHSJWJNpayoMXJJJxPypCynTnu3ljIwRQyC7d
RD6m5CofUHBV6Z5oEKwwC03tku0d/VTTDze1H9/5dV5nLVfwytvgVEyepRy4rVwR11WR7gw8EQen
PN6SxLyeERjfXoDXrPMcY3jiLOSOc79U3J8sL4Glg6I59dWGN2Ng0tvT7KEurniKtCg/WJ38Tfyc
OfdweyjFN646o9lYpy+0/fmEt09nvVvTEY1vyfStiZScfJTUEposTDM1SJV0NVklPDOulWoQBRYy
Rx4q5zx3FYs1gYYG7Dd2PBNvoC2Vx1Pv8C9ENxIaHCkzKlm6zXvkEREVWEqBRoS7Cu0NRwS//rBQ
6fWS78gDnzCUW1H4p9K2P5nhVqKHNsDC9mlVwntbF63p6tIba4VPabnK2vq3/3tlXgFTMt6CSlkN
0g1SLPNxh/KkAlnPQkW5l2ZsTO1vU8jyV6dqx+3n5Tn4i9u87Lmt/D6T8fWBhja/xLUnaPFYHpfD
okcUJwRdv+U7/AiPY/QnqCfxetlcrYx3+mpihEbdegt4j9jIcf0LDtehzZXzS7xfFsH6kHCa7Z0C
ZBsGYBtMcCgao3V8A2HtGOwpNsKMs4csiUaLbfbOfBo/eOHhxpRAoGLyeF0uh/+W9sYf1GnzaCgW
O/SFU6pmVb0Z2oVdoamoBHq5cui0Xc9UQBM3OItxseDfeIj8sXVjxDYbtdacvmZYdzcOKvWP6fFg
2SC8Bj/IY+cKuczVI9WBhFJfQ3kLAadeUE+6YjjDD4kLMFCyX2dYt7ItQUmu7CXwJqa6liPd9exA
80RIaSbcWPO8eADqWQDK6c7GU9LZmejg48r1jCwl8sGtsRx5DPwsdjvrWgSYQvsZJ0eKU6CvdNxJ
d1irwDof46/W4JG74S7zLvg5HoOEToqGKBGCCnBwTxGISeXBL0So3VpH5nWsDx4lKtNB7tcSChwo
gjlRRsK9TxBtkxkCWodx3X0GZR/vire9IP9KVcendtcfWGTdU//MgDSESs9exNPqjq8MXY+qc6Oa
tAWUjs+IDR0Xy4OMrESfeC3x7tjHWgS7x556D+1+0bIrFBixanlGFIVwYvXXoXtPgIm1WPxgo6Se
gLQhl4CJbSufOv784uEJVIo7RuOW4oIYSyU31DxRe+UZ8zaH4M7egwjEp1zuiuCqbDAcqwyOtDWG
DVRBZBOzljHXemMxTAKiI7sUTyAcl2r3d/s3uUsHp1A2rEmzfqjT7r87DGBb6LZgKrk/CDBRC6eN
PeLN+zLtwLpxZbMAcXfdi9wfDbPIHANKpk5286S+0MPjbmDIV6ZbxMtZhWAKDHy/BHgkCJtto9zj
0XGjmForMGwXLwPwyY0lAvF5o7lrIQVBnfedABPHeBgtMRvKGFv5vw0JY6/aePTkfrg+nivLMmBu
ByeQAig7WF/1NeCaKJxYjPGeG0uZx1vi+ldAkAG4yI50N6CZvwnLtTYFHxljkZw/luXAy6+LYKCV
iTSsjeoU3XMt8FW6nFRlGyYXcuFOFq5NtNQ2/TBDk6xtn+hp1y39frBAz7H+xma0DtE3KNX8eV2v
EAMpUs3drOOx+0H1wCKjwKUGVqnayvGeIvo+HcUpcGvhVQTj+bftTNXTUTpU6XmukYwuHz5djU9q
obRA4ZyKNVbsYs3HTQ1ZgvWG66ir2JVlay8RtQOxHHgXE0bQU6hPgQg4DMoVSH99p88GkgOVOwmV
J6mgQ3Q1ssBnG6z7B5KeCb7QqYDfoUi7L/sjX+BR14gEYc0+OEhHsSXHc/DCHRXlE8iuhM499NzI
LYkh8sZqt7oG/2HbmF/rulauPEsarcirNow9a7wxaNQDekFRg53Vtx6ASzq5RKCCNilwrhypUAM+
gbknDssyAlEKJX59RgmBriKeMRhlo1amqX6OBGvoEp5LdIDN9SqG0KeAFkjU2aCNm1CUfFDu1snO
is5dCADcC0U2j9slPlQKdhqITDPZleOn8A1ihTCm/qKDbm0n8zkvEYRnIWxK681o4CU6YBDXldTv
QJajt4ZWpnhCTaldNZQOSnhmshfWhyE6zIWDbBoWlOvUi1ZC5EaQ0tmhzZ5YJdNygjsLNFmhsWer
n7QRLMY0flVvWZg8CpYsiH9aUgUU/jM7UKPXR5JloBKODt+Dw8gs0TJZh3ijeeBbhPY154h27VX4
4nMz2vGnwuiucwnVjqfGSV6InPb7VeyImdm8XgU/WSKCxKe6U/VEV7/A0BewtbGZLIwo7XXfI7XY
vNMR4eUN5Kr0dfcwceLczjhO7VJmNTL0n9cAsp7ZGZ20HZEEgDIir+j4s2x67cq2BJwetC/IyPLc
q2Ev86fwJovdtvtmwTMDCZQrW7dDrR+6wuJGyfPEBQF2YFfgir3USP/4UreHW7JBW4+MCXuVg6Jt
w3ErzJ5I6zx0KnxbGMRgYzkc1GVLI4fbLRTXgIyLwPIXjNis1VP2zpphS/HOiETLsD5sfojFTDAi
cvCIQoyXsh0PjciTA1pBRpqNzEUiXPoJIIQAxXknaDt+HGdy6mbyZfxVwazldildCGN9fGpMcMbk
5k4o2qQNvBivytlHs4xPuYckZ+wWcaJGfWKCo1m07dchA4+V38pDiDlgxk+WxGEHJSeZEGVSXzAu
ZZ655nv8KVKQ1CeEZEsLvwOAcJLSHR5Y/Qhiiv2OPUM/LVM+n8EEMJIhE+PqjW+C/BO9UYp16tX1
+AZ5QvsTZBE85hVm0LWg/nYgLWgmczg3dJgCMvIGXj8KdeaED7zdqirkaZHgoVkxXaEaGy+l7iZu
5vq50BRMiwZNR8OpIMDW9dLu+6ZGgXNVCZj08byYGdp7RWfsNawxQyUZUNgDyTmPUPIrXb3G1aTs
8b9V9lYNRVVMAFEVao7GpvqRdNAo8m5GWkhgTYl1uhPHiEG3AKkl1pvCFZp03AeiMezDPkA1apRX
SbJREe1BJIhPFo2zRpdGbBjTSxXrgictPJF2VB+jPmZ2GLQGxIppdd9WFcRR7rVqUkitPnUoX5Z7
Y9F+GqQRR1QrCFmcztGS+73hJuQ1iGxh3QZoejN2Ft6uhnSbkPXEQpff/Pv1QNdnL0jNy9+XmnSV
6FHE29/38jydtxOdm2KlBRXy1O3zVu/2I/xZ3+yHY7zqXKf/7x85REWCOpgvdpEBGFSucCGt2biN
WtX7MI3+7z9K62tayVGCDhzphvj8vx9I9OTbnHWE8Aukg/7+aYYZFen/ff730dCy/PIi36GxhETi
n4Xf34fZn4C4UFYJpp/L4T9V7rSZnUmdGthPBnskBu/vdAH2In/v9k+qu6lTNL3/Pvz74v/kvEF2
8p3/fbFKkdloqMG6ll4P0mW4maxv4u+fZH0y6d/b+fvw74sQsV8tkUnipMBWCnMRJ2eVk65ab+zf
P+P66f/3tb9v/H1N7qOtkuixrxjjMTcyySsGpMGNBdHsEW9sIwrRZErrl0aUW5zOIwOvRegFIYLb
4qBptqyDMreOfWLqLuK2pd8K1WOkM7MAFtPMtb2NntdYTP/wkG2o/IKvUMNiWR/qfRkgnjbWGoOR
BUxbQgstMQYABEMRXgoBoIyiLpR+K5Euaul54uxNSt7CbEKXYcYNGTnqfrUFHZ/Q69K9QdTsvsjQ
ytJnSqLs3Ewrm9DEqaUdzGVrTeZX3t4ajYag1kjFXWQUElOui3E+eqFZJz6kYAYhNEnURr/OsvRU
4x/jKyrA13oMNt1EejKDOfQ1pBYQdel1SgL6c+XsKVGG05XKkVYO/XMLrrKia2WmWXCq8n6nDTsx
hlKdZE3tBFPP1NCk1kICc9tmI32oSnUtyH1uPnGnw9lri65zGvxZnQbedCg1VOT1z9QLHNAhaZBO
ty2sGKajks+0nkMI7qFhM1VAmzihKhSYyiCz3Xp4lnJTB9MZB/qjlqh41QgiJJeoMPIyfinFbgee
HoUDBrQJ9XNpGDGSMGCQ0GuIEY+mkYileJD0H0PJTcOOQaXz+qJY1A7FRLYp4n0MWdEZchht0wf8
QLwPjQHEv7LBN+cN8TKsxHo0e4y+VP2sxNiODpAmpdp2UgQOL/TY1KhgANPTrNID5lELvR0xRpqt
15MQSlNfnPJavslr1QUVYmfSQgTqBYPWAHlkYVuIC3ozCIaPych72fOOBSEFFCgg34w47Fnk7DL6
aF9MIbL0MWDPKkrfjY5sVNS+rMTCPaPngMs1iKZo9L5KOpUhOOZ+J8jzoY+GyanFojhYygBRAt+P
wUC8IZPW9F4qAzcci+wEHWwsxwETu0E5oZx8XcYehBSDXigoy0EytLdaVoASDIJf9THuAiPKa6af
yWF4HYtLq+jWK6Kzw6K51qiYB0jquyQuO9j8Go7dVXnQhOZkGNq4TevuAzkyyRvHGqwKm9euBePa
SzHnXjzHThaa8bqIqHNiY6CbY/wU1TJulhFuW6KqPzVKJEKIc3Knk48IQ1HYZmwAZshXxcdYPESG
pO1GkLTJMucglUbIe0n/nsYCUyAkgFAl5Pyd1R8jRGlvbCD2Qfs4K0Mq75V02YclepPDHHyi2gCd
Ix1PSDKH/nxH4s4bVMk6NihvwqfpDvBWcCKX/ilzC4GmonFGyGfWACCp0w6aJiW+kAwy29XtcqlG
XeO50yHPtmhO7AvAEdD8duZggGKTZ4qkKsnsJtPbPQypHhd67UfEgt3PS90PpIyToGkfY1N8jHoG
pa2XfDTYzutKh6lrITYqZPLRiOYvM0VhBFV+14ygvI1QVGqp9SfybxUZFUVCfhi/ZFGHalNYYD2a
ZcRelHPE6obYWVAFR4GWth+gRWAgRg0DttYMZCHItzS5FD05NPZ5NXCwGMHspH1U25CGUV4Ult2o
FPNVjaJtUmkHlkj+lQXyySwAr3fl9JBy6rgemps+MlkbW9qGUfOuttNWNTvhsMTANHCVhwA2LaGn
mO1jFhGAUUQFKcySo7sC/Y3IgT33yq82Ut/AuBrpCZAVSdJ8npjvjqsNgRVry0VTlVdU4lo6Hwiu
NrFCTljSiGrmjpoQEpZeYWosNMO0KyUd3GDEFBmDzUBSnFKBpiPW+m2G/7pHR3v048CK7FkuVl+Y
Ya9n5bGPK+Xa18k9kFAOJhinOzl56GEpnrugOlohJi4y8yw9jeV7Nw8MdYBitQ3+iKPxMc3WD86t
8Rax1H9zlG+AqEeP0gmhnO5K80NAMedoVeUpqGecLiAdwx4QP3GZppoPmGeZVYNcf4XPtRS9FGhk
2iKTjDmTTpKwEDZR9fOE1IhcKa8QYQRXWAsVtu0d5fmAMbJgaZkbtwJTwFC7qULjZoumu1BKf5Mp
OCatjJfDqja+VKSd5Rh3RyT2gAMwdqlVxkBocegHhOPuHQY2uxCGDoOHtUUCdzhskvgUo+eoGvm/
1pDgB0jfASR1SKDjuGuVOMXtRn7t8hChHlVDgHeodOwuhl2tzRy1qqx72kh5ZDTI8ovZizQoYDTa
+SoYIUMxZUDAFvk8qywLiI9Wd5QnnNJrQkuPTrk3inJ/lKv8CXvu96nsLk3e0iNIJwVH7uGoxlXo
dzEas6U+3lS6hpfEsLl5pS/IOZpKXWig6asVtDpnIC6CAjNaDnbyNGSUFgLZnQYhqcVbhxmjnN2h
/1xGzHzQ0T4LmBO4xpLDgiChryt8ezXIkojk0UFJhOIHew8XuweX/F39DES4zyz250KVaJUb5i4m
Q9/mIbAOPeqx27GeJWjIYdFYjEzMAgC3gxtFsq2G9mHpEqFdoKso6RRbS2h+xwvZZmn2QGV0+lSN
jMiISEszLQwNbSF3trwUCxS6VkBNsPSoEeqnN2fW7BlR6n3VQOJsSYYTrMcpLf5B3EeXSNc+q+Wt
bgbTDuOgoLrh+nUYL8tixac5upgIkYBcescEHDDrTDUgH+YFF6+6mY7orIjghlHV10nM0W5/iYRn
nEToIlhtjV3TgBaeGtwsJktiuYq4InxxCsPhO2yNwEcwXqu2dcXoVu4m2gBLuatzUvpUytGCzNWr
lrbfUjf4jUy6UZs0wRtzeYsDgBhIjIfVPLONP4y2RRNm6VxNGhg3S2joCUt6lqbTrMTRsa8YoZqJ
4o2SxYDQoMihDMdcnoI3jRQbo3AsWSPjvYmt3Sj37xw4zzpau5tyVZTAJYR96mIDrR0rKztM0tLB
Nl97TGJ5myxsmxJwcHM2cZEyBF/0Kz2sChkPtgr8Z712mxrHGKTTjbivTwgT0NZHstyiQ2BGA2rM
U3VRJHyFU4vR6wQRJ40wLRiTJSA2pV8mzjnHJuhBByWpj20bLddJQ+FhxOhjNJxIxlQOoS4JVyPP
mKVXRU8vSz/qyIk3L9DWOSdN0JsJhHRZJuRMM829ubCeUp1HiVAEqCYZ3es5Ys4pjpWjS1c6Zl2W
Y8TZ1SjPi8WpUNuEDnhHr06v0HQO230yDPVLC2wRqzxtVXd41vWG9oVa8cgyErpBZEpfSwWt4UYt
IO+VN1TOKYfxr3dgdO3iXpZ3qmU9tejEoXzdrnkiYrCT0Q53StPKb6FhAwfm09zE0SlLtY8Zo1Mn
UpvDCMmYpqX00aj1JS8VLJ2WBdc2No+O6g7FIzdX09UVk0tKKmDqpU+zp3ZIx9cxaYRAZMr6xhnx
syG5VD9Kcl9XycXfvEGAcBLHHEhIEx3iGgVANmklIzs4KizwgHFtNvbSLhhy01bKHL4bYbIYYVoo
JlzZoL1jzWWe6oHObimX2zJeaQgAPgtJkw5TsCD0NkhbGXGILfW0Mi5rVgB0HbMcb1IX4IwAwiio
91LapNc+thJENRmupystsiwNbAX0WcHlK/WlfLUcquPAtrRpp4/Qj0yjp+hDDWGfZUPEeZXSk0If
TJUWhfTEN5Vshvo9hy+mNoA3TQu4Y6X0Fr5lBhT8hKTe0Y0lPbYW7ZR6LDjzZDE4z0a68gUYnwRa
9hBF+iK6KklPlQkZViW12ahhviA1ZsKUR6eUTR96wACxZQsWrJe68gCP8beejXhvLSXyylP70evV
DoPKlpZDNnpLKe2DBuS2ZbSI+9FGK0IuVjTDS6fwcNuF+CwuFIYaNmyjKQIjw1MOqw9RQzm7fROE
GHMxeXV9qJJm18zA0akiaDnFoP67pdsv8F/a7izIQ3gyRUy/1FG4U+4qnJ3fS9PWttoeBj2mY2My
a+yF57IwMH+mUDB6pppiwPGddUzRC+NMMeQUqfI9ppEOrjnG60jNUZIOF/Bb3dsQTC+0HTTKJ5Mo
p7Xb0mhqCBRWdQx6BecoOdulFPd7o2qILXW0b5n0C+gM+2mNsnaGJZoJpdkXFiTBu1Fbq1BxoCxX
AE6GzAx7UuciAxkqKbBPpDHfIXmnPKnjsBtojwxhEJ/QAAbabtX1mfVJOE2UxUk0kdiJlrWr6sKP
DLPgYErx2xRzrIoRu5HVwoYmhYU+NBVeI5V4bCVeKxFGZz3UN1WomvxA816u2su4MnzgJYUVUByz
RauK1t/yJsXiI0oYFS4DY3nTGgPg/4z6gxm7U6GoP6K4llxlChlSgjVvEST1oprpRxQNlF15ep5i
5SYYuH6I1mww98CR6WvELBU36wqohqDnJA9N5jbRNVvml2WZoZBZNID7Mj8XbftA5GwrZGF4y7TX
dhi+pwTxNQR5xE1FmwO9U4QGZXq3civu2ymHHQKCRCon8ArmfjDTU9QcFUn8aBYkGXLFOhioDazW
R/AVkuG5tfLhmorjr4IlhW1qsEKG2NIwCMO0VIuzN318qcpS+1kwfYjTaz419a4vFsZAybQOnZkE
tRbt1lQ9TRxILt2of0NtDdvOYpaHbg0Wdigz+igoIcktgWhEv+VTwNePFAFpYfx7HAEMnyulrwSs
wcNFAKRkQXyvhvg7LrOfyghrurr1U4NN6rEASzlwqhqL+WO1ouTqqzRI3C0vn70pTWexR08w5yah
W1H6tRKAA3DRqJefpGbYGmlOTTN2mA4hbdtLyDUOobKTQ4WEPzotOebb1mAwuqiW7YS6hj3NM7SD
HuGIWN/lKAA6ykpMHBuaGHNX0RDvaycaMSWL5OoCx5fRRc3ejWr1DRXnXyXHriPp269C54nLcVD5
86Jf0KymI43gZCuQFRnUdpUJlUZFLB5rgBqKPoDxSUUJxIK3xVNn+6iR004GWI8UkcQJqXwCNlQB
IZ2D82BVPzFjyq7L/2nIYoKQh4PaAGAm0uBw+CnkwImkcPk/7J3HluNKlmV/pVbNUQvCoAY9cadW
ruju4THBCgmtDAZh+PreYFRWvBe5KrM/oCd4JJ2PQUIYzO49Zx8ikwr6yCnNOAKB6NLIr5WFCyoK
Nrpr6z1sXIZXwVIuGkj86LpP0zDPD4X7GJY4jfOe4HuYHxXaRaBKhsGMuaOWHvIZRtE9qVwmm2Qk
sub/g97+n3KwyeQgofx/z8G+/Bj/46OW+V9Bb/av/+m/QW++9V+Ba9mBD7aNCGzoiv/5D9abH/6X
75kg3hbiIf9ZMHD/YL2RhW25AQA2z7ecANjE/2RhCxNyXOi4IQuowA0dPvAfpLu/Eft+E/z+o+rL
xzqtVPd//tP6I3BdBK7nLIw3x4W8Hnjewqf8C3zQGrx2MM243mszLh4Gs1DPkV1j7aFz0zOiMTGe
KR1Sgoqjn66Xg9EHBrn6y07772/1t2+xZMz/Fd+5fIsgtEx2E/vCCv4gPw4dJYM2sKp9VbB+btzo
ZQiJ8Ry0dXFnavC6lGdJHWa57LzYMmjLq596ahKC34CLCFvKX6f839CGf/1K9oK4++MrCVPYtm/6
Ajxj8MeOkYZj+01Ai9fWDcNoYaiV2c8WTAL/e6ky87GY+l1bd2rrOPFX4fo1+hnPW1nBkmOKBYfS
+rqvxn7ruDSq8gJCjh/OdBtNrAew1Uco9C0KhVrFhHlELmoNXLdjtxttKzoY8fT6b3byghL94xe5
Jjh4Enk9PwBi+PdD3RpmR+6KrPZmOJtHx5+IS05qCcslQroYip1N7AaCz8neWQ16vxLFvkPuj2pO
wVRd09onxtUO3iPbDNf/5rtxqv/Td+NEd4TnLBfJcr7/9TRUncrkGPjlXsXjczR6K2awxb6mOLWN
lyJtFwIz0k774YLvPRSuXdK+bSHwJBPgo3x+KI2H2NT/9nv904npWVyEfCsBeZED9QeeNTONqbE7
Ge5Evm8VdWoH9tm9a6CvbKzqpBDy60SF69mqsq0dc78uR1jGFY292Z2tc4k6/l/vKrLu/9hVvms6
rCQJSuBY2sHylf9yxerOAjsTTQMdEGvcuFlkHGFmrE07MM5g9+ULlfvcduKndiyyKyQVUPNTAmrN
SxHdDeiioma6VKKGAjUYeJQmgia0E++rejbfJVBnnyStM0XFZYVn+LRfxdXTk3WisAQQUmygGUPC
nh6ygMXYZNSILECBr9LJWOtgoisX6a+UvdFwEB+06er6JLpFHdN0e9epPxKl7Lupc/ByZkAFjO7i
jFiy65q4E4kvQOufaca8wUzQy0x+M6x8Vs4wpwjs8RB0r+aQUjDZmsNK28H1X+9eG5rmP+9gy+J1
rnvg47b4YwdX0JnjrFT9zsYX5ZHyfSFX5LikQhztzJH7jMCGu7xlhj9FE+FAAn9iXlWPWVI9Gv2i
Y1OsgirLQP8zyB+yJI9Dt+wg3X8fk5rfrtvoSOQL5KvI/9a0WbpliRGyf+nbegJqnG80HxE4AvIe
MRpNdretI9s/wOt+zAP7Gupk2Cedb14Myeb2KA9jpPpe/ziEHhkvCZClzoDldNsUSXixIqIlxtqK
mJ3UR9ZIzxzG/lKoCaG6cq3rQMLGUxI9kGvYL+ATskPy2brOXQ9XTib4CxvWH9o01pw8SL+xKdo1
Sx1VskozF3KUBfjCJat0k8R1tW+qDFvxnBO43ORn2/2qexvP22SBcypIloRLBLTKIczG63ESOohS
TFvmu0R34uSxpM2oZ9bqBJMwJEisSM9WCn9i6TeU2TssRjIxBASMxJrJHJeDdUG2bBtaXzzfJOyg
xV7VyGBl2VV4GpNW7knM8g+FOeEKqxtrz409WymzHIi40vWRiChNmS3tKOeGtOBnfTASlEFd0WyK
skdU2kVfoCG+Bk0dHG7HyCsSLEuJY638sVMbxzE/3CS0aLzToZ1G0KGZqvfMQi9xQ/gH+TU+Qbsz
qC4/ffIVTRJVOqcEiPhTZAzpk5mRXVmbLLYk6GED5OJLT3GdkRmJPnPtjcVy4+RSwrq0QaUvo8HZ
YgtcmH2hT7af+ThvRPsUeilqGkea275Rn9MlM6GbrAptX491yIc/krvTQfvBeO9o7vIZvZR1MAiM
m1ORncSyIebcwQyXXPLZjzahpZJ7Qi4ZZoPpORspfhuuBYXKTOJNNgi0iT2IlsqTxX6AbPVIFpX5
GOGMIxAu3YMm+8LqRT/2pTE9Dqp8C3Hwzb2iBmtNzrOA3/WQjoL5Bs8cYV6reWInWzVAFY0joOnC
g1vM+z4O/Yfbxo1lSv8PS8nt6RxWwa8/5C6/Qw0INm+vJRnlO0aoaUuu3Xy6vdkJzRRFa0XvskwD
as1U0mldxE9y2RTlHOy5SDCsLk91y2AqnWQ6013d3l4SZkVPcLQOnQMZzgyDZGvbefySVwm8yFwA
vLKF8XzbmJl7SAryCc3lHUlg9jvM0+S1NGefptnjbaOWboIW+tvtWUnB8sLPo0dvMTZ3yN0G0pVf
bhvQah9EQFUbzaBNepWalkwSE82PAsRblOASprZ5DAvMSe4Uqpe48tfcYGFVNMDVeid8Y2kNr2bs
xhfI9hiV4jdaTf4ucX29610McLUHY1X1S0RSuPRmiMugSoaKdIra5iNoyWPzvo9pnr4qzUls4pMW
hftmuSi1grr0ST9CudK3wl+19vStqPvwEepD4dufSUIZMNGIqNdvvaeOwuu3fpLInZdBu61gWWtF
tSYK3VVGMDKdtWw/cV2AbBF3bj8We7dwFxWyctdp6Z56CWAk9SVyVVGg1/RnagzBskBsR70tynze
xCOCpCHLrb3ZpD9thrZN2Iz0FlUPNnZknJA2SnUaaTUpCYlD81RO0ROZ8p8VYVkbweC7K3HhVbIP
LjXw+JWBLaUzh3JrNhmdSG2/ZsrTcDW69tFLqqfUHK/RZHg0oahoTm4SHYhCroDUhsk6CuJzkVDZ
vu3NQszGnuDfO8ulzdLk2DzS7N3te/VoKm+VkYP5a3yai8C5as5l2X0KTKN54k51KZ15RGYaoiMM
JmKERoIz3OPEOgT4Ha8ydffW0sEiNo7TZ9GJGYVyd+lt7H/9yCABTZ+sc/R8XTMSmJ4BFQ+Cdmc5
yf3AB3zExfziEUJ8SuMuXFeVU2+JL0XZPYaIbFMDowqA9Q5dbUIBnuP3GIAxPtI0efSbGce+SX2h
1TldhcTfuUUt79Ar3fdMhcFiLV4ScraZaDh6M5cB7vc0rhFwVxPxCdZX06gk81V85BlenbHq6yMl
IWwRqUpOk2PhaQtGXLtYD6r5QjrHsUIKQHA2Dt1SrEY70Yhxi5xYjeYy90gXWJAVW/Jb040wksM8
6k2SD/A1qWoEU3Q1HcRmuem+5EChRQ/Nk9PReIv7GCnzVG/DfvBX2o3nx6B9km5GzbFL443fTA3/
vD0vlClurMN8DCaZ7xM9LTcCq3gwy8AjFmk+pxmmpygZ93lbuocmKJmBx9xZwdCGp2SZB5BIROdY
HrwYSv3cDdSuYvpE38ygpqVG5uKOyMRzW9j1xQwBlTrDIYqcT0xqXNRN8kea1WjJTc/ZGyp8sHoH
MZeeJcpOcgPjIkOa4DvTsydm61gRqwldUYEzsnMkCGqSaE4jCMmVJ77UXdB8pH7yNlCDxoIug/tR
0FXuixIggeU4e0EH59BHB+nJZht0BajVdED21XoXiDk+coS7qqs1OspyV+Xeo5WV9NXwfTfwBtqw
0XfKr6HUZDiRAz+S+9uXN1TcPTV9eAbhbBzMNiUaSeP5VLT2z5RCtnNcAp8Jr/QSJMPAkO4d2qJ3
zJaTnZtmHy11y7PCOCj4ZdqQivioBImMSMvjlJBsGWZ9RNWXimY/wLVy2odCDhKw5qZDC7Svh2bY
DdMP6Vb1mWQqyq2R/NnMMEJGCtX7jFTUcm73BMgZBEnUckdoA5I46uVrwcGjJNPRs4tJCkxy3191
HUMhQaTv9tA4S8Z6vs1TTL25URu0ijmbls9QEca/qrJasmiHvdPTHwlnWm5iaSA4dNriMSfoKlbc
e+Iw3IyFB9mxBdTcGKeCJOvVLF3cIR1B42ODwJLaXOb9KEQ6Py6oidQnhEkRPiIzbDwCbW/f9DYi
w4CADGoVwHEzllpDce3HVW+gZIgb2R7RTvh14lxlb5ErI3EM9vV7NOMrIHH+avcRJBOwkz3R4wCz
AKgwbkh09UFGspH5U7pUfCPtZ8+SIKu+086XYTBmem60AyxSaO8TYwBGo4bmWKT8O4XLpUtcMbcm
lV08esbXwSE52iA5cHV7CpF8OnFnYRcPwZHUAuNCas/00pflPjfC9dDSxwoqctcaz6UUrr3ozDQV
9qqdl58IJ30keHb44fjdntrDOZANfDWBdlSWlXcEse8ew67vMRzbh4ll3O2VdBy9Y2CTfdXOJFNl
RdpIzjje29z+r745SvK6gPnBJSyqdDzJPsaGbSI0qko1Hj2Q3DBfWCYJCcWDJu330LILVDCNuUld
iH0syI4EShGNtzy6bfxkALNn+v29G9cGMlJTGCTC4gC2B6Tzy/u6ND9MrTLgUYU/fWWnq8FEruxm
zsEzPPvXpio4eu3QRqt0gAlFCDA8f0x/K9es4fLN6YfZwpQwTFqgRk0C4uNUeN6jAS8OAHvzbBa2
C3s5QBI96Ob59lrvThKnxhBsuwYwrjLheMxEEz/XeQIsTLWPt2eRZVsHGIBYypc/xju3AvbHaQxB
wCNr3gvcZs0p4zyR4+M86XxxfpIqT28Xoq2k2rJvHbQik7eUmEd16s24fUE/iRTWeSZVA26MbkuM
s3wdKa32FIT5qxWNPoxEkN+Cdqcwyac048R6VrllPiceLaaOLxipUGzq0WQFZsdrSlMj3I7l8qFv
Zzf+juVGfQoYf1HQwkl1DePB6kLzoGfTPIxzTbPt9txvxJLPQ9BaQDMrY4F0NHQQ3Ntloe87imgH
YcTPTo9YdXam4NgkhAEMi49hnGYoI2zqIqBb+/t5ogl6DGJQyTb7mVum9n6kVqdxbu08v01okrpP
RdMPB5+L6Mi8nL4HupmybMIV/0d2RAeJy69rL3aEisZO3U8GCkemYSa6/HncT5UHiDINinUflyd6
zJ9k7X2NpBkfjULuzDCD1lOmJ9RzINZ1/ERjkETS9IJk795T9pUZHhHpPZ0Wvqq2BJ9dIhaERnxS
3AUCdzQglE+f2wI3X2tn7wY8K2s2HTqF6dVbCNDS2aO32gyRJ+5RjQIsLsNv7iy++LO/G4Ph1aiS
/n6YP0rTQ0FXpaCXrkkT4bAFa72taF/fJQGA6LHTEHDHXSbUE5OTd3o89b5ArqPpPpl2u0LWb1vZ
Pi72tkwe88qLtgq/MRJRKF8VYuRorLGK6vhkCL0fkb537XAgpfFL3T8zz4/W6G/Q903MaizpW/vM
iQBZDdNuEGi+i8EAXeRxTbVWekzNWt6bQf9DGD4EZzf/MuUzEGg/eLdrT+2XXIWIGXoQFzB20Xnp
oVhl1JQO/jJc3jYlXjSZeBh4wx/dzO+kk0FTxdtbgYIQL9wnL53oTcgceAXoM6NCYBwIkwhjpJO5
g+Syyexd5hnP5NJ3m7odfKyrxdcp7JnEL+UdutBtHryZBMOuIw9pYttN4YpEohCpKW34Os1J3c3I
QhtYDtWl9TNiVzdjVOE4475tkJR0r/L2S/7hZEhsGrNs8XFPpP5SQUazp74zcDwwDAEYcmxSHAw6
U9XotzunrH+OLraMKHOxM06h+xZ7ziVs3X0NT5gKKPgYAsNwd4SJ8+qFzSfZp8UhbVgCi5AMhSQc
s5Pddseubfyn3F9mX5WEu1w37xySM62tN9kOkBBl+8XrFRwWr523HWKTe/LtQcAnOXh1xhAW7flR
+BZy/MKhYOY7ycUAkqhSW16IZaVTpIy3geGnSlm1Z3oIyKzg9hVEjVzZloOhQkbJThXQjWfzOZwv
fZMiK/ab5ilNqRhKkGx9Tpvb830W5Z6NLZ9AkjoqT0PR2CyWXk1LmSdzJDCAU7hjLdSyE225yCck
CR2iWLmIcLE/msM+dNXnisIRfezuUNvEVjPuMX4RHU5zCxMxBerKgH2R7QehzS+NOUJhiH0QY0Wo
d5lZfW6ZS23zIXgyAerNESat3AV5FVhkqxVD6G7ykfzd4jpSVN4ZKUYAqtQt4Mv0hRwynAdRcOKo
DfeZSz0pMkMfvjUl5awuIV7P3lHkXP17f0L6ZQ2+QqXJfSM27NdQu86eiQJkKCLm8o5vT6guxpQx
eq2zakMW0ZtPvAiIIVRipu4xEicS+g8BjytrzJ8sI2TcmuL6gArFRWqN0wVzQNdFEWbREj9j3D4M
dXfJDUyTScbfadOVhE1GEcuilnxMPA9RFWHXTlGJwjww6hld1f94G7zSrzeRP78GbkCsGaVrcI7L
w85KmyUCF1acaj6Df0Z1aV5rvMRoRAXKiy4AelQWNikOrCkbX6yK9is+kK8ZBYrDzBwQAKztBofb
8yXZbkrSZO8t8OHGnuqDXDa3p7cNvXT4SP/rn6MGi8fvd49ETm70mLwEdrW1SIRoB+/Dz1ti3gXN
87VnIKHTVb4b0Ezt5PIGKlOHuV6UfC6gplDCN1vcCrfNkGlro78nrMGxaExM1k5R0af7wkAY5z30
Dd0aiPNPFSJH2OABGSBOcV805RddkmxoOB0gPnQGh9l+6MqwZ6VpBGs/l+gDPTJX4jibn6MWfYIf
zeUGHcsTBJouKl+Q/b5KM0B0skQ1mq6LVCYO7yYpkZIhVsWlFZIN1EvaKuEQYMwp62sY6fo6+/ht
0AWmw7g3oEEfECPrS6JTkLE+ioe8bkjvJumtHQqsKIm5i5XRcOB6KhkaCKGIDCraCoCgMRmkFTmk
joaxeEFaUjVNDsJ2/s7BRiM4YDgSIxb6wIZCnjb6k42x5DImiGWK0GtYKN4T+MfdWHY1K0DgqUMd
UNYtqKz0RVyT6dadA3SLxxaed8iZjKwPKtZQpxSIpgQuTre2gzn/5JWlJMybYkOUdsg26Zed8qK6
OFZtvDVhMG585gj7QsXDU2iEoDPdWQFYT7b+rLbDrDAx+wnIUDOqdlGSVG91FR2rKjO+9BHVOxFY
w2Uqk+LCLZqFUkjkD5PxL3FDjYc489qfxAeK2ycvIni4TMbVoBasqOE9FJEznKo4AwNr6l0rOu9r
WTn4oBRpO75JIb3ok+dwoqEzwLO/Z0Htk82zaGSNEbhUiTmsj8KZzjZDh3YKh3uL6ijNQaNoAEqY
7bSlxNEdumrJnkh67xK3cUE9sLZWBjKbk08yH9KcENRdWvx02m7HghLCMXBdCNOgJ6zBulJsO8QU
FJijhITYsoLTTp28SEVo+PLMb2nH9aXyL4oeLxD82dhJ0au10BVZJOQcZz2r4FhCEcqCod4KE9lY
pBENMDN/mqCCZK5/ziQeU9Pwvsmg03uXfBKlLj1AlGky7lIXyE3jkBjth5bYw9Y3NrIZ/PMocepn
VXqyirCgPTgd6U7We8ZMwjUyUE6l9yXHxZEIkDM1Fd/HzOxwbSfcpCzc0K3XP/cdN+MuxuA7BfP3
rsVqJiJBhA/FVTBmpDEjNsNuiUggk6CkfBQ7ZyfIEckT2ewZMEJGsi12fa8/kkQxRR+ldbmVpULX
2dI28p4t80vriGZTIaDeDir4hHS6geCROIciJbZZN+CfbJtzbJJ0PeP5LdVttbP1+MLR0nsSnVgD
5cO8IeQItkCgRwRbvb1FvzZvLE4whgisxVmIuIzqcFfz/sSR76HCCDfQRmq12R+HQp0oc7qnyfrw
+/Khcjv5lMwoXCovVmejxBAsuKXJsZu2rv7Q4XgJq9A8xTmKT3bvQafVp2IORvRaHpbfzLtUenyP
K6N+7NsIAX3PFTh6OawBWjZEED2EDansOWZJsq+7h5nSduzTsRFjDzmgbpOjSvvn2cuppLvfW2da
V64NrCI2mGxngpQRp1pW6orKJNYONZQgZBx/kWaCXhvVN5Ngd5JPXCyNA2yEYUcuHAjoeurPSTvg
KIyppBnzeWwDd+to6azQfKPuXyoHXYkuNFIt4v0YoLg/VvshJ4o1DVprp3N2hxDikpYBgtVXzaDs
RupB24M86CF/iSc7vWS6geakrJXXCnONJh3XRrKIzg3gA6wiQ9v2doZIN4lm4ZlQ0Bv73tzOHct/
SsXNO6M9s3Az28wORms173WaHjBDpRfPoNfMJKkjmZmcoIc0Zibk03l6TDqGQ0cq45RJgw+148fR
pRgwyfkcCFz1fdfnG4tFCHicifNiZv8xsfWOCbLmY1+Hr+MUQnazZXRvSaA1vtArBh7+p0bBJoj6
cKCjktloJ7Mfg1N4m6bIjEPVP6dT0H8atPmpV9xh/WqutonFIRaFsLaNBD0fQ3lAZhWvdUlrzMo8
Z1v7Az5zNJigN+gBN0z8MiVIsQJHFU71myA58+R2dotU1g7XRRM597okbMLVRv4U8BFAETB/204W
YfjZErpyP0wQ+ln/HzuVwKoLtXesmTMuiamrfLDV9pZ36Rpmf5gSqqZubZ3TxHszS9HvGKveaFUQ
hF7VEHKnZWphSRq+dtBRX7I5++ygAQ2iR4EBd0zX3B0WbmYMLVFFwI649R4ESuNDI8jjECnJAkwo
CD1nk9qMyDLuj9HIjLAxUYjj5GoPODPPYZNa17EsFKZ4I10Z7ZFKanmMncqCx2n8LCJgQV0fNVdH
BEQJQQpxgw/T1e61M6R3nSn6qzH/SM1BnTHxyZPbRzt/RCNrzVkEbIIbQMg6UenGveBVpZ+H6HAV
UTg7loVA7h0XwT3BQTjmrbYi641MwqqczkbGlC8xhbMqXK+fMP6lPzyEzJs+ccXBQ2C7D9VbGdd0
DqwsuvdIz0AnzY2dcqvNQ/i4RDPkaMYiShZ3XseAwRecDlVHVwDdlrUh+Juin5/Bh7ONeNgvmehy
bCO5a/oOXfDgTnc1WgpEjdxfZjuC4y9UM14SN7A2WUEjfqjUq+2k464aI3K8xooWU1E5RJeiWw0Z
kvPOf5Ct7B4QzncPt2Gn4ApGh5LvfAL3dM1cvVVBdfGXNrWYrO7sTg927Ca7IGOEzypEPVpb+UOy
PPJT40e+BOZVavR2Y2HRGw2xOcmC16Lq7NVDdyL5cRswjT1Kb3Lht+bFPslKVgoA1SvpswIF+0GA
IrdJYZprQ4BEmKvYO49qynZjaZ5znLFhV5XHEG3rHsMjxLOomddOiLlGMzZjpJu/JL4Ts0Iuwxd8
X+dKSfMjcuYKOZ9Xrc3Zeuw7Fv5l2TdoUHJotmlbbYWsjUNjFp9Hy05W+RiCLnaxuHvCfwvJNmK+
f/BNJ75KRZo3mY/H2O3tVZL5PaHSwTeNAnyrI4iyRmIfE/pGH5MJ99uDSyyZkl6sJo4Ag+Dca91h
LSigHAamepZfW1/zsd3MaUn3gEkotiEqob0h6W3aVHa2gwN/v2y78JoBQw0TRQ58l5I3ST1hKO2D
Zcn2AfX/AyX6dZ7bzZdpMH+4cf/NrWHyRWGnrw3laUoLV+xEKQmTFJdu58PtzIjMZiuYcqwbVdQr
uyyjfRHDcuDk5ozv8lchiWgJKGdsCXqTTxUrU53Y0RI8RQAjpTL6UJ+HBCacxX3jjma8PMWZdaUB
Dq+nop8zsHbbUNli2Ue7E8d89zzkpQDrTKUimxBQD7Ke3qrQ/WF0GBqyooBPPSv7dSbee1XNNukL
yyBM2mDAOMeczp3UtxFZyrmUnbnVQ1uvdEVnU2a2se0N3z3Pnf+W1LW6VqSRnhPHfsvbJ4/+/wtS
y/QaSosKdQUgOclCZAIhaTVibBo8TsvD23NnyaC5PZp1KA+3p4kWyKzSNORep7glpFm4d0QIviLv
i/Zw2xBK9G5JCN0TEgyxOOR7v6FzbxbmPx7mtLX3oz5TbK4Pt427rNTCZdl1e2T2KXePWlEA55LP
7rLAAZziUkymXOIjnf/1uCJT9S6WDll0tlEAhYjKQ4Ug/tcmXMyLd157tFRrYonqv+eqbIG0aD5g
XELtb1H2t0dWXnuM4d57dnNVD4vV+tfDaXmYLobr1mc0Sjq3XNFXbg4WN63Fq9Ycbk9/b1wfIEab
06tNXQJ6bh9w+8BfH/U/r0kRrmY/rndIkOUMwLKI1nhO3m5vy2+v3T5g0aOTUrJ8hT8+MG8QZyFm
fGupkR5wWnEgjAwH/K/ny4sxOXDUmiXamQHacVBg6sR0CcFg2eO3R7+fRonBRDUmGHN5x+/Xb7v/
j9d+P/39Poc2Tw6i5R+fXMTo8+kP9kztOYDJ76N4e24YDUci7eIDJ79J4xJsTSSkOBRj4jn3yi0R
ZIT5dhyDkNLhy+0Nhvga2l2zn/wJk16IPf/X5/pzxdlx+yeieqjoDPOX2yMrIavSzNS33y/dXg+W
t90e4avotgTX7X9/3O31X59ZTxT+RIN+rlzwBFTw1CFbGAW3R7fN7Q99ygq8yHtgIs0LZiS9Vw1M
Yj14xTo0uKyKtoQMsUT7xCTL3Q5zcjvdfh9WiNDDclHdrqQJk9LhthmWR8LTmC0Qda+RKE8H3FoE
7lCep6jH09+b22tlMrMyBBiR5Zgl7zAQEcG9/JA44yK5bbQvSbrI5WLZC6rXMENrvegFCpcGMjoX
gIDomhJIRoBVfbTedzql3Beaeh2U/paoYxRbwdUIenlHu3mbldXELRqXYduSAp28kk/27OSUYMdp
rWnl390QAnMM0A6aHxM0G0YnS3wLG4tmhYeQfnhF1/5Q2lmwsXX+PQhZ79AIf/Vq/sES0FLbc00b
Vf0eaGc/VJ24r6Ik3naOcxacbqAAEOrFLeojd3qzW/eBROH4FIt4k8xLsTmNTlHu4e/gC96RI6y7
r9Ti6JXTGL1DAJY3EUeGD0STcdd1imCaiOq/bgXVTYy7GEAQteAtjjznHAkh75z+PC294R6nT+dl
D6YfHoXuonuqdYNq6ZESzOp2/bso5CMVs20fvVpmbK0SHXxrXAjqJZg+Fe67OP/GaL2iCcjvidNt
ZgTotVr9bZ7p3ouSw01jNtAg2ki+e7VH/4sBwqUrScny1bdA0WcBSGDc2Rb9gqiDdl9qOjiJzWKB
23gKiyJxMX2lPdBJIzLXPTWgM46Uz23aFiw9wE5bNn5dxBYZnZsBkI4XRY9pQD8xhuOVVFCW/MZv
7sOVUwhwvzxe0ZJZDKHDXiiDhBNKxotvSCF1CF6KwsO1yp7rWIkdIhsURNyDCul0smmSgv55aH1g
wrZDlllOyRSf0NNNN0RPqbpUtYZqXAKsDPsGBxV+VKgwA2vaooOBzPSLRiAwPeFY2wixzd3Utj0d
K6qStp2eQ+m8aGVDVfIUCII5f6ZEdea3AzHRZAwjpso2xEveT/iY7zIXxFPjVW9cnT8ttVIzdVKc
2wBU1LgXMSeXZdm7aBb0MJxkOw/pguAzv7KA6LhkbUuuOLezFfNDsokpcE2bSDXvWjlg/uv0a9qM
WKECc4VCMoKf6Lf8YOtZ++73yIOBPx6aHHSVVAsxHsgGhliA11ZVRls5iZ1A5HVvotzZmEabYyxV
06tN8PVmMgwcdmNrwzeCgiTbethl8bQwFJS4TpqEvtGsjvPi/QzK0r3OldU90VUnpYRlw+2lOA/v
ZD9az2YFEM2d3HDdtfOHHdnuGWe/v/ezHKyroFwwx7a/j93JvxqY0+mgR+aGviKCTje6TqiL9yGL
xLu6rbhAHbhKFWGGyH0AXEX8gk401ZPwqvklSYilkZhzDR0x4zE5bUI0fuha0CthcYIquZgNp0ln
l6HJXrlRDNfbRoGgnTrzJatPWGXnl6x1vrcB+eCWF41XX0iq/WbMrXD+QXZhf7DTMX1MHWgWY7nB
hGkzVhXhjjTx5TIx0ueYUIJEOKeaxmwwuMOxnYm/FKon/dp/dpTjP08WcMZiHh7N3n5pK/ktMcuQ
P4EInbRTPXh4GVmoW+OeUGXsV7jm7mVNUptVyoZAVbmtRedcLFZ2Qw3gAOH3F+Y7MBMoI1L3mwA0
VGI8+dlb2WQBs/9R4lycOAvGK0IPUkUGWFEWSfV7fKHVXJjn1gvEmRBeAVsCueKErmHjGSQ3jD14
MKrYBWV/MCBxYp2EJZ7aAfCH4cXTmnJVd1cb7840kPCggtOE7mo3z226KstkgnQEZlOmalGrlwnI
aPVDF/YLyorkRVGeTyJVvnojBuQufHHx2iVu/l5ioz5FoW7OmWE931Q3raQqmdbmIZ4BzHn88/9a
WWwtjoG/6e8DVFc+yce+bXmm/afVYh7sLEx9p9nlVpDvxoGmtypB9KIZfA0QLb5MZSehMOiNu4g7
Jg/+1r/+CvY/uT2CIGBANfGKmjQCnT/k7GGUqD5D0L8rDeROUW8/kP9br4wRjhY3so/CZn6OIABo
bT0kFxGCwrXBKBpNPdx3rUMYIoXD4yI2xYVaPgxBfFU0l/csV83LogK9VaP+zbdeBNd/7LjAN03c
E+jwBar3vyvecTMUTlaTnpGHCiqBawX7eIguljMje68LsXUH0lv/L2XntRy5kqTpV1mbe/RCC7Od
vQASQOpMMqlvYCSLhNYaT78feLqnzumZ2e01K2OlzgQQ4eHh/otpkHaDPkc+26b0dVG2Eo7V8Thj
8aJa73CxJTP60GXxqaSYQ/FH+wKgoq0kL1JgqjE4/6HunMfxsv9//P7/RG7grFsyLALT0jmMH8D5
XxD7CZwZSUczOCxI3VUBWeGu5SA0vM0BVO9AZRRIL7SDt2TGCwRSwoN6SjqEhuAAw0SWzeNofmhp
0mwX3Xyx1gpInVSvzLxrMlWVP1UlSu55hLZtop7VLuudn4P4n38hxLQ/TKJP+mt4FIOa+evd//1Q
5vz7X+t7/uM1//SSU/zZlG353f1fX+V/lef3/Kv95xf95ZP59r//us179/6XO+4Peeuu/2rm+6+2
z7p/MKDWV/6rT/6Pr3+FAgZNxoSM8t9TwHbFr/i9eP8zA+zv7/k7A8xU/2ZYqqIZsmWZ6yCA0DF+
td2//5tgmn9jk2qwa5egSvzx1D8YYNLfDM1i1BuGJqm6utI8Wtzro3//N8X4m8ET0D8Ui3GlGeb/
DwMMEYH/NL8khVhs6RTxZYgl8j8Rg3q5jeIFWNJuZq1Xez/TlVWrPs4vwRyxLbVEJ4NDfm4TZAD0
hLon0DEAeRKKmCqgKmVSfeQtxk0kxjT9OqQZwOn6OQJITtu8d7QlAKbIH7pRgakspLtGl9X9kMbv
Nchf4E8R/SX4xIeyRF8KqD2WAjli1qMeiUfWPBdcLuIZMHJ33fTS9fhnw0xAhUgZDvMY7mNTbjZp
XgesgHQAABYcrayACTkPx2G2UqyDEHLPTPGkUcjeCDLa9XWdfMxyVzuCiptGC4YaU2Qyuq6/F0jk
G4vMy4jhxwc5Kuv9DMxCUUwnkOEIRFFAZ894KwU613OO4UrVZAckiWxegg1bOPpCCLKkHyTM2FpW
MFq7iVr80nTtNSErR3OtcoGDfA/IoEmeprYZpWwEg6B+Whs5QkEpYdsC9TpxdKEGDR2qnOKJas8g
oeOD1UyGxpIbaNhSllW+E4f3qLe+qNEBCzOOeYbqfyFdoPTJfg1BdFHH+kmriw39yy3zKcLCdurO
5Ptg1NY2QRxdcxAGLtHmIyQZu0SqriGNpdfbMhRvwi2PJAj5rYqPYF6hq130ezOSXFRwrLMVTOJd
3X8n3YUmQfg8YhC9yUdskhRD/uxVA+aK3jtKjX8B0hfLWcVSN1+M+zlG4HHOVf1SZ3cppRGDXhf6
yxm0VsoN1xYr7V3erfAVasp1mf7SawRUhwVxXEtD/DURxhDkYn5fDvg9RZIEejkGMJnU+HpJhnLX
mmDJMLqHKV1ln0FpZdRKKh8bdIrM4yhvWlrC29gUHmMcsn8waFGEVU3PfsKL57CgPcSPLtBFbZ/K
qdR34P/ukZyRNko5trvAQFVI1iuQEI1rtQAKBKXuYTdpaGrPJB3iGJ7ZN1huH8xA6kX9NtKAfoYh
PWMxZmZhv6myUkVBg3LEEKoLmtpZt1kiCBVGn21MdcYzoR+3nRA/pVV5a5eqQIgNd0K5bT0IJZhZ
sXRudWuWHSkFNMJuUdSAIhSK0ONnrOJqEy1nXXszRnV66JFFtwJ2sCTH8y5hs2X2ggiTSvBbeN5u
XtYXyKyDM4Emwise9VPZAEhH+odbuIaLcDaCR8yjYyy27/GiQ1OecfAaE0zN+zc5QfllRtrXBOds
p111z85QO2b1nTEm5jlNkOlOkiy1tUFMNoPxlYZQVcZ8YC+JvoSkGrjmdeGHgJ9Lys7Lt5b8k9bB
OVKEGbRXswXFmqOIHxFpBDYpGrIcIipwBZYDKUxN8h+cGOjV0MJSAYyNM8JjvX6dCxG3RxWy2lB2
ujfGztgh1rnU3Usy14ekNzFEQxq6N5fPIjPVTdzrpzCp0MtngfXGsLvrtf4rFUPLEeQOUeB43hga
24SABqTdqQboIkO9r08Kp0vtsKUdCsoNiwJbDEkiuT2HkgikZYbLNIRIPyATl+MhawQgy8sFQfhq
FZDQQtNFmW0Luu0EBzVyFJ0mXzb0ewmiIqxD9u9CLhqg948SowMQ30RigWs7gCk6uQUGxYUxO4NJ
o4Lt69Rra72B0B5bimB3aJoMknIvVsarFtDjDEklRuE5k+liglB6FlQZnkWMHNI8ztiQpOqdYNUh
4W8OX1IqIxbFLFDuBTFCx3ZMtF6ikUZBIWF2tshgQeH5vIe1fIatgsZAWj6ZM0DKdtCETZTSnBzj
L6ksxzvLKiJHXcyHfBAC0PideStxXwlRNfSVMrwGS38/xfiGhbpYulLTjXuLOC7B0N+kEwjmnhK0
ZX6HUoyktNw/Vt2q/hN/md3U+XqOTt4IUyQRJs1P1P5lyal6LPoLAmunUszu0SG678T6l2r2TMch
7zxjNMG3sOTFMyzTebpIYuuZEsVgkEHIPAjVgHL+BGC598NFZEOEIl4lnsc2ri69ZDwWcNFOJhhN
+Ebo9cJXLUQVUTVJOCqpJXgpfY+JxM1fpOhLWcrpmBjfiGXgvmztCmEGPQpqf64ktwBWeQdIF9O5
5aIEwGTUgBgqp9D3JjDb6A3O24ZCIog9gGbxqF0ScFU2FB4Ynhnmngv4A7dFYSek+DFhyBiOM4gL
UbzoK/toojicZj36UT3ol0gET9Kay3ugFsk+rdIn3RBpmVfaLqzA+mjwG+7zCbWE1MQATSUaIHaI
5l6onZq6uINogfMIhRO7t6oSooyQUUapviqrEI9NKhP9Y1oRso7VJ1SB/YxZjEnt7IQcKjbTptz7
Wo/0TIYtetIFLYhJBThnYJUHRRw/FgUZRKD2T4reuL1qfQwof7nd2gg3EhlBxhyYQ1HCv9T0vRSy
3sbW8osG+Ecy9yr+JlhX1l0xHwhK+yRUWMdzulmmdpsTa4LNI+IsgKihA8N7RMWjfhBTUhxkGzCv
Vhb2DjEe1MCiqKcvDzXFD7fvsmsF1BYdz3ZV0xSxCZUAplpIFs+Es66aklODqjbwS303NTmCxAnt
5CqlELgk+MpP0rc8rayJSj8ZHTAklLU2M+WwaMGPIs1ZoOuttUjzNlVC9KcqnexLEQ0/IU20w2jF
P3cmkqMFOo7zS9uE1Jz0FEhbmJ405DRz8qcDmi/XEEkrfCQH9dwN2bwDtfAe1DTrdaM3TuEgRrYK
TdTXDKTQRbX7JVEzOdb5CEcuyxHY5kiShxK2hiOVza8JLUyvlMpHXa3fukpBn7FlGQlVkJPgNuey
y25xBzyBaGhKiAVUQv6MWIvq0YEAzgedMhoKmtEi8qRpBRxeFpaPuIXhLSXFuSk1rB20tU0Vq09y
J8meXOFjmnmD1TxVVzEQ/NLMUbHuIhb5SlI9yomrfc0KY8auViyXz2hE+08m08MasQfega9gZeRE
eChwY5XWfjVjE5Uv0qvQdyDm8obABhoR/Ce+OjT0HCuegTgHtRNQXlgkjO1KocImaRAv2YSBYQnC
iSWi3w1aPDp6QQ2tF6lZC+Qg5ZI8mUqN+XN+igTrFqcdsmVxN6CRNbsqxGx7aQ95Yi77bo5xG1pQ
WYYkhqjJ00Kgn0CaI4U8emZmeoMk4bUnJLLXQG3C9IYs0MApu2tqedcFp6jMqzOUQ/RwaGbMZPm2
liNknqh6PB+CSKv9SRDR4C1usoHY8VSAkbLBXCCWTCcUXIdYiaBZV2NHDAxzQQJQmAG3nPrgIVaj
hxiyOa2BZkCWMwUmbdKEdbuSfoEZULECENbvNTDNe8gDqPb+3P/5Q44t7dLmXhmtHJNQFfhknRJM
eW8CUY/jFcoYdUUNZIdrjgAGf54GYit6Wi9e6l6t9qwiNInWW//V3f/qsWmQDQiulPN+3ps1WYMX
hF5RkP9vPuXndUEtYbWqT32GSQjlkd+v1tKc1vLv+x05/CYy4cf/6Zk/3fz9owA0L3Ztgqn8/W5B
wFmIqotM85tk6o/P/VePEoAUOy8aPA5T4G2udbyl/+Ms/XEEPx+VVtg95gpEq99Pl00BD8dITQqb
NPssFA3rrlS22s9QaBQ81X6eKNcR8HOrpQ20QXJ7/tMTQP8Xx1hHWUbx2pE6SEb6D0YVDDUtmR/4
6s+fICkO4C8zX1rbqWuo+9Ofn8csII6IGaaynRfJ4nd9tpUzs9hDPSpwocbVqovQBWwNOUODs6jB
CefZo7xe0ChnhHYrNtTKp/wPgOjPrX96TFXNrZgMPT2ztQlHmwUQgYWN+ZyRAcKkhilMA/EHQStr
KbriYsPuNyoQ6Ygw7xwoyiIIGg5YDvA9v//MGpDUcu3g/n6s1JFfQ4EcRTY6esLatAuXQcDFMT3G
a0fx9+PDMFneXMqYStLkou3MjhuBI+fnTVak30dSgQ3dTx85DGuajz/PKEa/QaIMtuw62X/wwj+3
/umuPM+9t6gHRvTxR/l9/QVZC5xMqGmV/9bu/q3vHVVI1JqQpWFYzfW+WTHAPzLkP3f/eGxtLAa9
7ae7K2zNPaIz9jVpGGg4Aajes2jZfob4XRvdN+7opUdQjqdnQDN2uJu9etNusGwCBwevgzar5l2X
/fPo+aANbJ3KNIBTZJeONBzwVQtu/pDu8yMAHz+4NS5MF7v3jrqNHdBmcBAU9Jd9uwG14b6uXwa5
mQ2ifU2bzXNiOkf8dXbPhbF5NgVPv8yfPNBv+EKsZm8aZY7yl4TBdXpjYvv58Tn4KRWT6MDKjUwH
8M+OLPiO3wZAii/3+WzG9jeCaVhBSvvFGTdoOI8bJAnLZlNZtxxpl4hzgWoVRze+xPVJLS6cFuTn
W+jwGg0ze8ZAdoH+r71k5NEIv14Ka8RgD98XeV+3lOJdJLlFwUNzAXygNV/q5aojIRfid7qjpkyS
c+a7gxNAXzcjUx+vo8clofs5onmaHKG64jUwfBfYTVtg7DZS5IjYbI7P/I702Js+P0OFVTUjEGdj
x8migIY5h7UgkafAy4WSAlTR4S7MqIrS7uyAJoOB2eWuCo7IF8cDSpR5aXMRSAl062SyYf6ErCij
mYsegb6V3obA5VFQtdWIHdimSW8jTMxagXW1jzPPKM4k/+uXTfQZUKGzy5dFBRZlp0DVFadsXUHf
xDsdWC8VnWwjXhbWtRNKplaMFx7pRu8UUKFQD0ayDMlG82Ze6p1pAke+smK5/Kc+ly7AUkhYd6ux
PaAsCJKdnz7NsxM/KRf8qSoncMBiq/fFSZac4RTtBY50r9J+eWCHKSECb36In3D2qRSPph99IPwD
8AX481cdOcUbZyefn4J7oqJtybiQvgP28qKHYROnzvyxbR9Ez4UD3B6xA25O3aqP9lWB3xF2uaPg
9Z59FPkpGWlFp0+IpTcg19P6JN6DV9rEG9G2voNPkkWN67U45+oEbIlu42NWHYXdt8rEqcfXYTfh
kSxvDQzidxrYgirAQ36i+THQIKmDzs0VZUOKo2V75Xv6httN2/yYvDMEek3wRGMHzWCTuP1tOOe/
KnCzTzClzM7PFafC6hBZ0ie9urNWP4PqQcr9sL5ri1feTicJYBvnQ720FgCXDVddYo+du9P0JmSb
ar4wHrlkvfO87MVPnyf7F2olb1KyHZyBzXuGvIjLQMqWbfFtAcbBAeNegl9bXPhugHG0lrNvLn+F
vgfzBjaldKdWJwZXGG0iY/1KBDIX81Ysp+iJg+MjVzgAF9Zo7+mL1xhWK04KEhO0NXuzBV3SwV4d
HoH0N147HlQB/sZtlr+BaoFmfWcktw190o0lHKPwxKDMjI2CMKHq8WC/yv8UB6g32c9ZWk21zce6
erCqz175hQ425kwugiMl5HVsyShsNR4fGSdHofloA1YfxA7NG37cuXwcSO6HDMKP5EvjvJX6dyW4
DgopIK6P9V064/MLha54FcGbZ+VVrk7mbZH2NT4vAldkzEqb+S0VGJJA92EvHkk+HxGVv55xAymf
ULoNGxKxDXOPWqAGTnETpJ4JG23X06R21E9TsmcvbXb9crXezAtXWG62nNfBeY8d89LZ5zi61/z5
kxmsSzbhiWlCWBibLTKa0CSty6i678qd4oO9yNDFt9Mj7RmAtCucyjH8YT+4a+wmxr4ylPgOX9r3
n8TViU3RKoxH1C2+Ne64/JRj8USdaUby0VmZBBKUjfcKsNtN+Goo1L0xVSBYz5+iV7mgHxoEmsjJ
z7On3vQL5mQ/oSlGfIuCQe4qewYhvwTY9wvu22fOAXU3qhj+or70QJ5DN7jM3ijb4QORMz5y4aDp
cLaMns61o/JiDfkxF9zsizl5swe+av4k+hBKJ+Zaj+Yvy2KwlfaSv64cargZ3NgBzpK7xRPBEpW/
daBS5UvoQXIMhm/GR/1i0ttGF2AjPKqdX3wLb6C5sT0Z9lwsyjhw5yRM79x8Z2F8gvtB8vaq3oTT
F1LC4ienrgevza4R8Nka0NePT56ppBB2tXiHBwUzmGcJ1T9fr+Q+ik7lEVjEu/HmcvaFR+MOg5sX
XP/ejDuWP66j4XOCovfxkxs+tKhmXUUwgUGzF3lI1uGV18GFXldCdUN0kPbC4wDl12ZsKMW1QkHO
REUbz2NvuVu4ogwtfit2905+ZGPPcACIw+XASsYnlUx36yE74uc7I4/lwnAwrdjXR9Yv88JVsu6Y
9QsrceuB3zsadzmfx3rgPxtvbMOOqMw4UFJ4OUFB8cWLcBIepT0XiX/PydPkfHIS9NtqR4gGBwsJ
Z5ybHD+HxeBnCYVGyzyFzA1yhoOU7lheNH2jlU/Zk3zjMpZHlufgZpw6TOAdhRjlWwkhi3NlnFj9
tDtmGTatAGHeo+Igc/0AZ7rCvOUbF5+lDAvFmR89wmMiPeE4K95JqKTO6hFF25dX3kyOkjOkLZCg
GolTsWzjIxee4JM9EQalPTOPfsmRIyMGvLC4a6dXjkJ542hADrOGcmY1GxyL4PFVxttr0x5jFtQ3
/lDxnGnSbsIHhn2+m0MX3wWBAV25XBf8NFUvei80oOgMZ6gvG6Ikg5WeDz/A8DnDebNR7oj/qyrn
Okj1yWOYZd/8LBZ/voKtOIQecNC0VD+Z1oHhc1WKBTg9bpykDS5fbZ0GHHB3ZFHCkXfOOlZft3WU
qm4m+TID/aiIflBjkYHEFnJl3njNvqnFm2R74T3IqsWfl+lG/SCi8No/sm52xNT6rRHA0GvjlVMA
5uKaQL8e/R7LkB0yfqFbHIJ+t9b0GfUdzoAyV9KusC42EP3sT8I97gbxFvoYRrv7ymqPFD8GaiVR
2/K6pvfUQT+g3rJd8IFDr87waGoBvK3aa4MXk/5Q0T7IZHwhJUc7vZs3Nuk2DhiEBqBlmSPjbu6M
0zk0Hq9z/VLkfmar8RtyV4tINcAJBdzIBDyVNSftuh3g/ON68hFvWlM0Lx5vz1lOZdEjbQKs0Tvm
cMBdBHW2/EKIMihLjJ/TXpqpYKxFAPiPcfLKcjryMSMIIjWBdM2qhucsChjWqSqftJNu7XHXzmiI
AE8KvKI4W5OrDuswMMtThREx3/QYtpK9mDgWoz10JTMXR18uTxHDlYxYPagbEQwUwZ/MletzH540
XP6A6edfJnv9J5ZW4zFhR8kADl2FeYqE2KUmp1kH2LEmjpDrAxdel3PybMZuvoWOPF4R/m9fh9kJ
yPzBNol+pnn1y9zvxB2OmATzHtq3hz4WayBGJ5EJNt2b7ibzLIlOOtoDnGbF9X2fINc198Jj03iM
tPKFeMUImLAJWyVtPBRHEF/hZ8XVSY03lpv69NUXogBhBSV8CmAyIAOcQddsZXLEXyYmRIDgxYcR
JI6Fn9KGseVHmOuw32F5JXezZQBhDzhfUHckSWfFQLlMOmcNnCwbIG1EIowWAAK0p2neyjjsHNvP
qf3O4dgLd3T3UGHHMkTbyw/SW71hUho+QL8UqaLmgCisSWpMQMZ8D9+hgCo7CmfXmoo0jk5b4wMA
NRv+6LWG/pm8h0gvsZWJrVuW7LXuKfV5Y8gW1Yvz+6U5cCrMXf4GdX4y9ioaTI0b9TZg9tyJM3Tu
LvGd4JJbuhqDa0tiC8pvOHRNBnLiiAiVoJza124VvPBZSMlau3t9S8siw6YO31a7OmPa+smUKxN4
oDgnAdLkszXMiZmPtBlI5ECSFzsqXxNO5dSbgJLiva1QHfrsvlmmjINVuDhQCSeCCRc3Uv0uPZXJ
JhS20Drz03ii+Eizs70TY2fJ32ju1ns6LXRPIk+kgEjqAlNuCW0RiL/uYubRuDotsZFyrb7DF74f
bQGoHY3as6lcxVf4cwyhiamMME4P1jOyr7XgR5BpBcqxv8zoirt80T/BeF403E5fcEXDmm1STtBi
eGRm5/1UjrZ2ngsvUDYqkb+14+ll0nDX7JwWcVG3tb50nSj02mtA9P0ETzKeoXuU4A/liejA9Hcd
OnziOw11DgUDrKrYhmTPOgItri566GQ/3CPl5IHdWRMTeOVsjt6sMxPHuLc0P/8KH+crCx4MUTOG
Y3hIqOyi6gwvcKAuwKqbC5DRi2OikIb4gjP/CinS3/fqJj0ULIN28Sz0noVawkOwZdON3WofKWhe
6tleTAAKCt1Is+dOu28pDKuAQleDSIvWp93Wbwbxp34bYBJ0ITunaEN6L7S21TjafXCHILfyC0Hy
/Cl4Q52JioiNalhyQ229sLV7q0d64AO7lgFxwdofaUbeIIArw4YwJr0FR+u+g8JZdmbKsARZmIys
ilxmddjFvikfA6hKt2lP/GEoGDafxLXOlG1tHLXuDNPGbg7zcBdr13B8WLIXdXDLaPaj6FXhB1DR
tTECz1XAkDqgg6OEu/kl+1yUTX9XvI6oXLCV37ACEyUPWBBu4uO8AXRn7dsjq7JcOENnNx/8H12y
i/zYXWnEoJiGYzHFaH24WMMZ2EOgwil0JuJF4gqnXAYs5NZU2gAevBMxWqCeIs5WNmo7QBdw0MYT
/oi5rD/vVzF3bE+Ct8WbjhrCgrbqdsdQIhIiNk968G76JyR8H3BJH9lbRoUbckaGHTZPof4GegGT
UUzI90jgkyuz33OW6L0VzKtoMKeqneqUb5YnecRMFnO3fkIWyzzpjxRZXDRZgVjAumC8y4za5w7P
bKzZ6LRTuKOPanliYlfsr7aRJ5GjYGgtQLXCHIbifnoISeiti3A4zPmONoZ+Fx5qP3yU+22dbNBL
QqqGwtyFaKq+pqfpoIm2ssXvXdniRHoPGcSOjtCdVYyebOGgXaQNFW+iAjD/7XSE7szhQ9tH5Qjk
6gtawzR/NsFrDb+YCoC/yqfvodgc+x1y8vX1FpzhDx6Ni0BJwTYugNIP4mxPNywnBDciC5WP+ffE
9u5ST5vpIXbxh8OXZnnRX8O3/hF1djHaJ5sam9At0efExUqWowgeAToO5LBT9Szdg+IsT3N6LuVD
abpNe+NCw30getiAWJGciz1aWyNMZLwgQpItHz0qJK2IiTiPEvPPECLlneG2L4jGMZBe6ZCFPhYz
nYKWFvH7UKrgMGzUuPr6rUJ1Jd4wi6X7Wr2Ct5WQRlTBgX6TdZnoX7EooXCKsShZd56L3FNE+5Wt
E8sfGYKACgS5WQnoo8Ggl5bw+n+pdZzxjNl8NF1ckdwQ1/MdWjwpMfMALD+jrsJvCXe5joVniAWF
0zn9cXwxgCCQ05rP+RGqq2bCOZr95hmMQhm6KoRf0Q7dSjjQzGJXRUuHVhsaZNDIWru/U83NfAI0
jXlnCe8BdikGwWirIN062Y3hjxKzFREqRkLKzi/FCHV2SfUr17Cui3RHqV9EiYU9O0gSN+ZLSpv1
n2qGcJq9d0YBGgCkvblP22ZO3gqbCQGy/hxtx1+0/tg1FXaKpgp9n8dsYO+J0uKzBc3ctuz4qTdw
qN6qp9IOXtfoHT52tIZsxZte0u/4uf9IqcJQft9InxrVk421TWeED3E42IntMZ3f2u8MKoMCYoI4
bp0EDqd2mBffOCsQ40AXkHEcpXpDW5wGlNyiVUqfb1tEbm1nO9pM4IMoH4AAIkMgyoPoqIRN8lLd
0ONp/ZEOxtbckeTflnqPtup9vFoTeUH1Xt41EMQxdUkP4J8oDlnn6II0oVRss2eTtWpEDwOvPDv4
lRSSm+5ysz+2iqYgqrIp0O3dx6+I0lMpUtbdCwpykg8RT1uc5B6fKcybZ6t+rZ4oqX52yR2ZluDn
6rXvNqF6thD2gCs8AZAtly2hA9EFCIpC4gy78Sw9m6+gnf3aZ3t/ZEoq3nDrnvXXiChKS9wrQwwV
vV6btmFyTXvQa4ghsnP/4gywC/zOz3L5pQH2hLir3E/kE4+GAWb5lL7L7HtDd2GIYOTgAQdF18Wl
SVDSXn6uPqqP8tM6afuGnT11jQtwAdACSn3LmND95CDm4ZKqfCV4BqHNEl+ts3JgdMQIHzqmr12m
6i6kvrDv9iJSOsfuI36snit3zcouwUOhoEVxCWv8d5ELQOss+KpRvVz0NRiwJGWxV8iPZtzZX7Cg
sV/ZhgdKA4YrQwx3VYKbTQZAAN7G/vDR2Ys9MH341Iim22HadtsJLAJgc2fYEknCO9LbkwW11n6o
vPKcGi8IvptIJG4wGbABb9zurXP4Rr8qQjJMfBVv1Nie3mkA6Wu0fYqeSaGwkEBsCB1zIp15xVmx
JAdA9Y84+2ycMRqkLn5RiOSpbVH8tBNPZh/v5yftefolU/h9U+7Lx2DXowbwHO+nB0biV51cB4wY
6uRJDffG/YOKdIL9WTvxIzqnZ8Q3l9YRzukebVJWZIZCcEW3ZNnU/mD3EEDeciCL9iWNtgP+6+LL
csC5YU9yRnUjle+6Mdim466zHoxSOHZCeA3XfkqIaSKV5fXmqKy9oGYmh4Qlg4RoqTgimlb0jOj7
zDAXAXgNtD5GOkA/j1l1fKjA8fjp2sKKVtIeEAkKMjLasUT+cUbU7B/P5Out33fVEAvERHzoxAK7
8LU79/P+nz8/L+1UnHWI+loE2rImDvz1/ancSLtw3MMSaaAK6si3rH/C9e7PY0E1kqJHpvZugRly
dbbDq6Xk75f+0zt/ntBWWuXvl5RNUHpZ2t40zQT810Qujdotmlj1/udPWK/f8XNTo2EvrXJZ9d6E
Wy25KI4VfjtFh98vh/H195/5+zErFOq/f8TPgz+vyaFs4Coder9f9/P477t/3IryCBvh9VN/P5Oq
kQJChqXp9xOmgpg0Rmm8sBzJy2DDWpuft/zp638OG0RoyF55ZlrBszJl5jTaaoMLMori11rDjYvZ
GyoE6ps63yVDvdWgVHp09kVfVupTmNPzihNqV4vyIKXYpCnjrZWsbV+x/UsVFYEPVAqw9bAbXXO6
jqVdj8z7OBSwb+xOrSq/WUbnoyXw2aP5lTboSyFF/YwiBtLNtCzQegEwolL/mQUV72u5LSDGJgu1
ZtMfcgnDgnJQvQHPKLEBVpAGhrVVNGCyUfqcoT/i6C1WcHMDBk98qH6wPumAf7c6PcLXXu1skhvG
eYccnVNbrN1imDfItsNlcPF+OYZ1ek3ylzAkT6HKMa5iN1AghRZhrxLJ1mjMGg/RdvYr8SVqc0+V
DGKXEl6XdygKewNFGFtDkEHNm8cqFt5RebsrtNQLwo9xUOgFFeybCTiWfFkazKLAqJh0STUZQhOy
AT3WJ/pCUSfARxG4qDOZxRWoGf5DTaWxOQIdyQ6A7iuriGa9hiFgvUqloIPZqXBC72YMjK+5m3Bt
q+RfIElOYmi8hCkQVrlf/Cn9lNDzHrNPSC7IO6ESQX+zBb/af0eF+UEbuTj0ojL4pbhgRxHHXiVs
lxpoogYvZ0KewQ264tmYE3rl0r6p5z1gkl2e02dZguMUy/dYrl5nXDjjsQEdhQ50SkeoKQBldV6O
Cnwz6uRihPugAdWoyo+95Q/mg46FjQ03x+01aNe6eQipeXbaG6fpowX0J1nZRZKTD5VsK5ssHAlQ
CJNVZ6yoeuScMwwEvqqk/0AyBmbQopLtscY3gFw4Y7NuHDtDQq230fCiX0w76CSVh+nVWYjQYQh4
h3aU+rmktIsC7R7f75e8aqiDWj3VVGijxlB8SSGWaFEvHMYWioZaFpi/Gv6UUwaD3geWZO1Tk1ji
HDZj25P8KhEhlg1xE+bjY2Wyus6dthqotxOKJslxAg+0abVpg4QEbDExq85xK74ulZwiNW0iEYGh
gJ3LT1Mvlbs2X96wqyOkyBJYGeg1wACEDdjAV/b6dJ9CR8pAXsZNgs+3+sVIQgOyewpG871D8iWg
K70YQDUWcXqcpgHdmdht9Brk7pCHG0k8zUZ4M6Jij+xhR8WK8ocyyvfTU5NT0MmsQd4l9DIruZPx
SlQfld6c7FqT3+tPUbG+6zSHx1lyuiZ4oJExH2RNCryx5sOteWbxGoJDp8WDLdToQEbaXsKPdRED
D4RvAI2tQQq0+5JGC8Yam4es0h9Bk8Puk0HfznWIh4r2rqPKjGEheTQdsSW3aldoRLoWc/krwRx3
DpT+koql6aTLGfDzRapT8o8Gc0gV05dAQWVv7F80VGDsGiEMDV1Q1FzobkezZIJGR2Y6y78bTOY6
a1w1fcy7JmhJMgoS8uFbbZcbaGfo7yHbwiCI8X4uk4OO62Hcs7vI5REdRBC9dKxpdmRmnbrVUybl
kFm05VwJwlPE3OTsai8xMoBoxlKRicWdGc70KvXY6fvkbR6l5yEC/iU3XejDO6RgFWmQE2aF8hDq
oUE77pRWPyG/cdBjfMGVWTwjeEWmOobX8mtoql+QIJm2NCDzvRIt4qZWY8OJDOyfZZTldGx05SGj
1gaRjehGxyWY471l9m8l5DLEQSl7CsQeTLwxwwMueY2y+k2r2se6GM+c8/PSyNuahHbqE7qmgvgc
mhS9UushwGIrXxZfqKprrCrUPgoWhsZAkynI4291Qqp9Qtxf0SFHlNFVVhGqVnSkrDMxdZJVWUMG
YeoI2gCiS0fWUE1xYxuyT2QaI8DV3beqU96qs3oXQoxKCd5Op0QfZrMkO6DB08EI2PITv7O6LG10
yAEjAoUzulvbx98oIc5XqWP0LyFoddXC8XNdBYE9lF5uDjHlwR5v5rZ+SSdk5dquuChXZLQWoUrt
MP/Scll2fukq7YI6es26Dz1amOoizNVyFpEvx/4PoP5ezu+EoDmHU92eQVevqNL/w955LdmpbNv2
V+4PsALIJIHX6V1ZVcm9ECqphPcu4etvA629a50dcU+c+35eCJilUk3DTDNG761TULfKiZ0NcJUA
agkjUf7ZiPo3xwaW6NpLq2up1clmN+QZ5uCyMJiex9dYzYRD05tE9mlvAoRzuPip1yNgt/dGVl0M
DY3RLCVtYCJrx5KKedVRBPHQ9mKpehQFvS+kuFDKg/GLqf1pE0vv3JQBOT7EcqCpdr6YjcmK3Sy4
a/uOQkiTvpiz/RMD3b5s+4sPuDakWFs5rJ4yxCWulaIgmJRzEwmV9I7dZ0RFDPcwBtMhyIYz+Rqk
JbZbiNJGf3NFQLvJpM0QBj5aE52dyB8P7kJKjn6O6NMV008/ozpltpSMYCU9GQMF/dS7z/sy2EVD
7/Ns6ZMUhZ5Y6VgU2qsCXBi8oEGaM3wbSgCefTHBxKK61HoX40tUjZVsY8Rh+7avflqpOv2vpex/
ZinzPdKm/htLWTn+h59s/YW//WS++ZfluC4mM7mEf/2fv71kvvpLSVtZynYt37XVElX0Ly+Z+Asu
gOW5kpCtxUr24SWT5l9Cub7jmfjSpLv81r+8dI9/LJh/TID/jzQxjG3/1atp+kKQpg2mWfomclIh
/qtXc8q7bijc2LvUIv3CZI1ABDtTWwAdqP2SBEyUsfZER9OgWBGjgo0qh9r0ZP8wEgGbakm4Jise
5wWZ15X3PVoysMUuadP4NYaHw8L5N+K2+DQtodku3RwytCVh2v1Eqra75GsLgrZ15YlrZTa3GMDX
fT++AjWmRlGAh8Ca9mKbpniaXDQ0LWNeNRZgU2KgsAWpXKoI+O6M3idZAf1sOgwpKXKIsPFuYUO9
gwils7PkhYtFOO8EsjvAddkbpQtuwXLjc5GCDgYm8CXyE/OhtAFJZiLbV0k43zuutUtwfm+CSoqn
ulDvrsoo2EfDe+x01I8b5xb7nT5Lj0ljyT53s5bmb4AMW5bCuEpJRMfYfRvxiN/HpNAOSO+3zhhA
FbD0a8revhLyzpZ9/kbU1rVs41NYztOTDgrzbPXdmQjXmsEynXdBaSfHAAo8acnmIRzofDYEvHs1
Se8ZmnhGiYdxBhAtk23t4/oeaOOJyYmvTeUS+j3aNu6zab42qTjJ7Dx1gOxqi4x55+RHTJYCAIi/
pNB70fQG18G+TUtCvbtk1eOav5dLer0mxl4TZy+b9nWy4x6nFIr9LKLoFsDRK2g8tmCVL0GVMLTb
Ex2jgYrcNEK2KNPHrm3sS6/EiGrwuc8tqgflPllC7S0HrH0Wu1cR7W17YLDUZMK46D3ZAMjfQrAC
BsF8LYzmBofRv7HqO6jPaVeEx9kHxaWRSsxZ9IZ5biAihPCrIbUvRKTfEyRELLAT61NcgkJamlsh
U0ZKW+loJv23woWZH88sroaOxOAicM62TdZ7TZ5c64bZnhypAlnd4vRyWnGI2fwNg/urKElpJZcK
6m0Y/ALDNp7E4hdIQy/epfFE6daKu21luE9OQclgWKr9Tgi0wFPDdxxO+pTJDqrIDJE3wPsBuOlM
BubZcUP/OtMBnJBTlWXwpZwe1sAbRZgErS0Lvu4l5QY71pak2+l9dQwxXyfikwaDsPPcrp6aZhB3
A9umW2L9lo3O0Lb3cIAKtt2NEdDyJBcE4G1zVdbIjoz1DuVn85rLqj9XPtFeXUfVEzvTVqbQviM3
V5TDfxq6bY7+kH8Lpw7MCbrq3VIyudAZsX0X44cdEBpeUcmPodd740Q3JveOWWeNLHeMhzGXuAQL
1pCLfjQyKUWau34gMzWTxV1u5YAS4EmdCl8dFFs/nKsYQKVH694KyT5OUXd1U+ucnK4+aBdBnhrk
MYPPSvB3FiLySL92mUQ6PbAsceh7fI9poB5aLGc+m/VmZOCypklhJjM3Nm01p2X6rAPuGkCI1uzA
8oJysYlyGhW2nWFab58ye/4tA3PnpSDzYorzPqkUsWO+e4qQ9tJwtnaA+SyY6pNO8p88b49WhnsG
z0GPGxXv3itI33bLkv7ivC1JnN+VINOIsv+mqbKn0CL2bQ7GYJi9PTFNrzmD9kZNHd3WjFZk1uEZ
a1qKm89NSU9rDvoUkJpO743nsMYMVRTx2a6yB9mOJMM66icEONhPVoJYStUFEn02/FPa22e4U/O2
y2xIeckjlEdiXLO02kvMmUWHPGkp7I/K8GjSPyi/ISc6RVCEZdPc9kFKLrERHfya4PIu/1rNTQrC
x6m3eRKzgcB7IOv51tqIS8DGEf07/YKQTmchxW1JGNghx428m1TzXUE/2UjNq6w7BE5YSL/k79rH
ipwWzXxukFFiPyDuopxufgxfuo+Ln6X2CcN203vCVelWW52xMwfa66hE4oinXA4k4uF4wJ+V27RR
bAfAqfE+s8g+xBpeY6lNFDHjOzmy/nbSPvDcWISfmXMPkDIe58ZHxkmkEa3O6ZYkEWNSkb9JZbwa
ZnC1RjwsocMaLLQRNxjDl1r36An8Lauv4JI1lgt3hiZK1oaf/Hx4rofCOcxaNHshnXQPUZd+QjTQ
zcTiBZ0Ew1pJr8UFef+AunT4PAkvuPQJpZHWdvVunBR6ucqajnAR8nvT7bD02mSzy7Y1t8By230p
58cgbTpYGvXNClpuH4f+xZy402NqQWeyQEKSLDLfOhzrmJNd/+KRrLIhcbyjak9Mr+2j0Xdrg5QF
H9pLZHcnOVekmfdnKnn5jsgsirUtKjDo/ph526S7DNRv1cCOD8djvRsUnc8K804cjMwJnoZJYWSv
3uRlW2OoX00TRZcXttHeZfO8aSc9QNhBEa1sA/HYzPvWzNbiMy2ze2J1GXyD7jCq5i7uq1tOts4V
bhTxFXRNVMvXxNFl8jDCPFGhuJ+hS19saNFY4+l7xzmVk/g0BC5SdaOz9nqBDTKzA70aMRRU9M1Y
teDOwT6mUfMyI8/4IsqIJCgXJYIsiHqp66vb5ScKxQBOY3ZLXuP6R6tHG5AZ8dYvqK9gDuzOTsQE
HOM+0L7kRvDYH0e2d9dX0j41n4yYClMkxAK5Cl8CFzYNM3x9VEE1bEdCik54uply6ao6yro5QU0p
KUmcO1kNko/+UFeGvuUOFuhscM59Wjp7NWLv4VnmD23MMsBPnZ1ByT7MjE9eHIVnUo0wKMBjQTU7
Zzcsv0eqCyH+MLy/ta7RFC6F8NXMgIUq6T91yB/csLJP4exaMwJXIF1hODk7WC/tDhDJjCMI6lvf
eL/sbqJwY5+J9Kj/mA7WM7kYEVy8g66pi33WDp/0wir1eiyOdemiNPcNWra2IoUhSlLkBHZ3UZX4
nkAxhn1JGVNUAkdKlZ1MStWO2U+X9TAThrLHW/EjJQWNMNnhJzh76v2rF8TMl087I81OLp2A3Jn7
0yKrURonGERI1KyxT1OnTwucZV51hOVBH6OWHZkqqcs8kDrsh41l/x3CO8Ii89axBt+EKUKY9Ulq
iol8HVW3LReSnO4dNolDSkO7fW1yRfGzhUNjNK9B2uEyXYCFnuMB8kOPlpQTtejlKqy8G64+GpaC
G3GK+/qyntlI4P6crZfrIYfUJKqYyrM1Eti0HNp/n022MM5IspohiBFPQTos4QUFZnKtgyA9D4wn
BfneNBHTZFskqGVLB69bx/r1YMnqcX26I9KzY4SORM24yrKFAbgexIhfavNxrSAYoTpQX/TSIpFL
I2Oowgxi9PK113GDPI29DHNrA1W1KZpju9iB5NDw2HraSt7e1Mw0aH/MM6b1xRostP+L6YZCt4HA
cTnNnHaB0NXebv1Y0z9Ivx6bk+csx/UBS5aPM0RYdBT6W1hDdVyJ+uvZx0EsbMjV1CTNfKdI30ZE
TkPHxtF4EXBvLs5yWC+bKX03sXLvPx5KK4whgMFYZy04xvW9cNa3ZX2vWtu5OYSTH+yXounmS+QA
FgTepTbeTOJBH9sgd5ZDux6833VfJJtoLCfmM5REacgehczZ4aIHvSX9V50C0yUU7N8Hv0nHi5mR
aZD682tuEKoF78+AXrjcczHfz5qq6Wz0CMSXgze4zd5U7XtmzqO5nUdiM0gZPa3uoQCb32U9rO6h
P2eFxL1L2UPutdF9+0gQcK2C4dJT9YGFI2MfRQdGddRHSc0rVXF/HzRNeNRypi5PgfbZd4lkW3+4
golFjcq8q7WNcnemu90vrjAThu3uw5zULF6l1aFkTR592fV66MLPsTcSe7N8RutnsX5QQ0qetCrc
T62ArLUJVgYlvi03ttRx/WT+4/5tR9AGFewT2uj/urFd6kQsm892X9MMXW9kzaiBknOCPd+wICBb
kjeEefzvt2p9l7DODwjliEY5s5348xasr3J9vSuD+eOVM2wXB6+Jzvk07KqhASJnil+EBFEo1gXK
vs56stgRuxLWnGM3rL0FXXJzlt/aMNx69oAdt4OYOpVk6IDwT7zCQh1Aeo3vde8mn4qHpFVn4/S1
WXLLMi9ETlBkdLsaH7vIhKru46AXHaFLsk2LqM+XWb9XM+VOZCmmWy5KM+d5iKg0IqGsDRKHwuCx
UezdjIiJXvZwHC0QBbY6y1Y+l135CT8wMyaddjnbkEZYvFs5Wni/uNPDXVIUPy3X+gx8kEwhg/LZ
OMZfcvNzEqGRyLzqazgUX203UNtE8BWw8uS+iYoMwoN+MlGTlXVyGDWqEpgWtAnw6atBgKpg59mw
esfw3B56F8ClOdNsCrP+NAYTSx93eEkqu7qGTXfXidE7hVn0WluTi2Mi2ZsyJZIBa+nZMplfQ7M7
955L0oaAvQGT38+9l0TkJl2q+Oq9GdQJYIfnp6n3xmeHtMlx8oZLSzZN1vzU9pM3P8ObjQ/QTNG7
5uktcvQbGxJq14Zxb8Do3tiShAu4ILuAWEYqETkdwsANqTkYfGLNpyR0HorscfLSXxSjZxTmEQNo
Fv5oexYrxkSh3+zTm+docijd4eQk1bPXkLvLVs8GO2V5quTt6h5TlxiOSGNYlXm2D8b8ri9BmczJ
cGfqz4FL266D8kwa+rZrGr4SFn1RWg0AhbudW1WvXsZcRxg3kgDWVV6K/aAj0EEvDe0frTO8tMr7
PvAmzBGKg34klNNXzqcmSy9ebj7XWYewDopi1cw/U5s99ZD4aMnH9kkGLjZ6hLVN5mPRyJDWaAHw
y36dggBVG7BpKL/vTSOaXS/qc29HLgqh/jGvhn1U0mHS185PFpTe7zbuMMV0frQDY5Ha2rnVCawC
p6TtRdaQVcfuPnGQO1Rm+5xXYEnR5CbURSn9vZGR+AxmAZJyqu6yCY2llxY3CucnUUyXLp+uKQ2t
dEjDzSD1z6K37jGqvs6N+ym1/G++6oMtrfotuWHO2RToV6sazUSFWNakE5lCzWNNemxU/7Us82ee
5cYaKDrDavRAJrLxkll20KIgTJqeHZWSRYzFzt2NSQ7hYwjRvWeShWO6N0/WMFOvGZSLahwJuURA
7Ug04iL3H2PdfoUujOchQFbdtl/hugWwLhH92wolkOf1CFhDd9PpFIF5XMfHYja+NQWAosAqmQqw
Do3vbtm6h8CjKUFEwQ8TrV5jGsRp2LQbu5nhQPUWIKWsg+btgU9aECCLECFkrWxk8VUV1kvrEcPo
YYoHkJDvEpuoM9HQPeNdq1kn013Mh/Hat+20o1lymhzwm63sYBaOZn30BvBMSfE7q0l1GlT11ZM2
rsPB35eW9d6hYYSuMtxXLLE2NM5aXDI+pN8KO004oJySEbqM+HlKo+naEyS5CYejSPGiV3nkn8xU
0e5xjUtCTOzNtMNbRPQvOYxm8ojFGpF9I46tg7Y2arJtSb+Oajyqy0y7B0r8v1lZoHTvh3rLd9S1
Q+ui88/0wp7YF89A3nAa+Tkra9X/Fr2P0aumINGIH9ohu3kGiV6Qh4llVF57qIJbEBgb7YE96MUv
GK3ufk5mTQIEKUopUlyJwUZ4GONyxJWAU+j82sgH642f8H9XJm0RNyheCRt/bAuqsXlK39rspHVh
AfuZWQNRXUAhcCIuOhzZqrnjreyJs0rmN2UKPJKIX+ASGeq+y5wH00dDlRk08Ani3cC6OJE5gcYv
oixArjWtPu83rB+04spytoC8+l3ixtkWohatzOprS8X6xrBGcjyfphM2vyl7TIdGVzsh0+pEWtOn
mjEI5nL9O8pG+lUB02fevEdUUTA+/vaSCXphQUBf1hEQkT3BrUnJTFBYfHLz1jX9g6yzX0wxt5aB
7ADynzVH97UfvHem9GErNJ1BXNYXKzfPSfIrddS0H2fYOmpkbkxYk/VSbO3Wa6leHRJSlHjFlEEc
Ym7wD2sKXgla/HKxyw5GeMmDXen5j9bQA88wGGVY1eLNMUciqeWSrzYbb27fOBgjAbKTfM54ED83
KQBpRaL9RuWKTmMPcp6/ZGXuY8bGett5FaAWSVrOQMZzf1cGemtJ+b3RbsE6sx+PZe6czPm98fjK
55YPvxH+jUAOsPV4amWH4M6mfk5Xqb/UZfSNkHHgPgiza3zuw0izbm6np8AJFM26GFa/DrEqE5Gx
keJB9jNxezUisxSRb2lasDhs9dwmiKhHL01OtXMSoh5vhvLeIt+5M9iF7ZREIlnIlyKd0ZMmKSEX
JQNa2A+PAcqOvqlOYxwkWzvX93BU5Z3gro4hCs8J1EYpRofpy+4P0SVFArTTQNJiRomtoRBRWhkN
87kMv8TOPu9azCc9Ermq30jHeg659TPrIMhtc9zxZyrSl7K/a+G9EAMNdos8In879DZ7Jh82Tj5T
gVNAdjG80viKH6fhqEkpvFAmwwVo4j0DPowdt1GEudmPUT71u0x+Salvbz7g4u6gCNMrMPoU1QuY
uxfajPTYNyRyUvGiOFSRE7SnFgwuGUvVFKdM/uHvXAcV8RrSPLowh/GGqGUw1CdDZHdMc9s06v17
+oyAn3XxKRne4u4a2LWz71gSIdEMwKcK8dp0dN4rVCadm/7wA4Sf9CKa05QN32ZLv7Fu2lth9t3E
MDEiPHsKknInyCzYNvGTyHg+rTv+0pE8U6m8Gbkn0RUuwgn5w3Em5IPgZ9gon2eT7VXcZe9g3Z4B
5w6bru12jkjeKlu+zVQ8dlVndIxFbDV77jrPM+7seEiQcgJT0T0Cdz4ThuEUqZsbst83erjL5Pyh
Giy3I5IC4j+cZwE9ZIuqau/kYt9ZPhRrgCh2lpDBMC+lpDH/TDRAue/dtqKYKc5K5OQlOP11Ash7
iZR8cC2ov7mXGJsy99UOUBKmGLjlZoq6ht1At3EHUB66SetbpHyyqvNqR0GlJY31RzEMxc40f9ZV
FyDGQBlcRfahV9i4KtP/MVYFohVMKfmWqtNMgxbygbcUzHtrurn1/ThTtPCb8iXP3Ib91QRZwBIt
Hq/MzDZEPneX9dqsw45SE7uuz1m7oNrXOkIeJ/1lvf44xFXEcOEw0huFe9ETHpHIGgUscjPaTcv/
YJj8gXjds3ncbzi//pDfCw0lW036wILnnzD4lQg/IO/CpOcl23L5o4l2svY0SFAuJtyfOf/mUcoA
zuCD/HMzNpkTkaNFV9CjLrx5STgbmFfI8qMiECJC7Ok6oJ/kwBO4IToqjuvjpvqW2HI6x7kaL6In
/9TrWQjOk2ORklQ2ZNjiK246OiPrpas6UGtlhRB4KW3ES5EjMuu8OiFm3IQ13DjaXbhoihnr51IQ
QZjIJnyljfz7kHVmjBxmxpoEw/iypjzoQDxbMFIPaZy9OKPdHBzCOC/rYWXVzwg9EzJuTsGycU4S
0GPRcljPPh4rzfGxG/FTNS7uDAIbh0sYTAgwFNqrP9cfDxYNqAgnQ4e3pG1lc7dvUlWdDIfN0awr
st6SgGZR4yT9huSn7pIt5ay68FAu1AnmhyxB9NbT3TISfk8Zbnup6hkD5nIml8N6tvwLlFDdSfh4
IdpOEs8UPXrCXfxePZoc0RPUZ9oWL1E1csuCzb7kyrbJVeFsSOrw7NL5HJYkw2ANNXRG2GVukz6s
jyUhI+d6ZiFG25i9osBZ9O+WWDOvalYTRoQxOADIm5J9uFwUDg9LoHHnlE8MmStex+XQ/PvsPy5Z
8Lb7tML1tT4/o9SCW3lntbxgsy/Fn8P68NR1gPDLp76dMUCwTUgxnSf3loy4BLBoQ/zikLJIAFwj
LJQYy5OZZkKJl8N6uR5U3eHXaJ7TipkYzmF/cYs/f/8fT2J5k0gsdjGmLc9j/QmYR6ATLJmjJaA7
8F5k3eDmmaptH1Uhe65NWZtf8pDNyuwiPo0jYAwJIDlncnEtaBGccEWIppL36LNQ55WUtI2BanYb
dDfLhpamveRHqrM31kDbTJCaNhEJt7PKGCV78Vp23CUpvL6ohFkxp2ZPp6c3wa7ydukCBGIwsZcw
aB4OcZvvLQoVBzHJa8eOptOFcyS6Se0aI9r9Nnea/eZxDoibs5vwStG34ZFzE1uvpTW8GxmvQA1e
S0AD0u8J7TydUu7cwb2EC4DMHSCGGrhwaoVQ/n9FI/8T0YgtWST/d6KRh+Y9LIt/Yoj//pW/ZSOW
pf6SClavUJ5CGLWIQP6Wjli2/Av0LGBy01LKtP4pHVF/LVISB1mHbbsOit9/Y4il9Zfv+9KlrKuk
K5Xp/39JR/5gvP+B+UaxuLDRHduhGoMgxV746f/AZKctsVZj78ePRfDdM+v2AnWVMS2bIfHDxZgy
FOBl/zkSdXCZKWFtZZO+ejr+FZoRlqkYNq2/1H0/Dt4am5KIm1bMMZkWj2t8yXpoRHrt6jI7/snO
cZbanu4qesLauFtHjfVQujA05yU6viuhlgxNfVaWBf8sEvjwUEIelUYbm1PUPrTpMO6rNgexC5k4
EPJngozisQa4e+iE/7nwKIQzYdYUcB6Vv2vCcXpkCoyfUi8/B528t7RHSb/FG9FDTCAG5y1WEc7s
2biGEtdTbYzFoV6r4zNbMdZOVMbXs35BYSlbf2boWrgG6kEMRXV0Muc+Hcz0akQJ9sO2/RXo4KcZ
CXXRmTfty6rESbZMyNLT1mYcYoWYF8CDNTrXajn4AyOvyH6MedjQDghJbZDM0CGvxmBGWTokHyk6
6+W6IqbQ/aKX5sWaTkM8mHHqXCLPaBpd05kl49yjHizg6K4pSOtr8BWV62mWmy71QqQ3y4sz+WtI
kKtsP4yoD8OSQGKR3GjzZ1c00/1uKpkg7SZ1WU1ESOlpe8YIAS3IS+mS2EY7gDkqtAEXrNltgzm0
FFXoQY34qViR45Do1DkMyNUhSozihNWV1Q5kLES/0SV0dRb2jghdvB4hUS95iGLQZWoTUMQ+3vr/
+CQ+Ph0StCV6W/b3EnRSNbE98JtkY9HQ3K8Y5fWgtaShXzrvFFNROvZjewlV0hz72mkuavkyrGcf
B21ELUudMjjKyTmIpeOzHtYX9B+X68qpYTzfNjbav4iF0N8pWH9OZ20/jmQ6bWPL/rYukOYF1rae
fVxCOF5CpBp58vJsu37SBE//nYK1Xn7cDOvZPGkAIU47bNZv5Ppl/Ef00frgeneMifNV5LHYt8tN
vL51H4ePx0TkmiwfLmsKVrhkU2VrPpZYWkjWclh/khGeQ1T1mOAapweV/vuwphit3/M8pga8aZfc
K+waMaJemjfN2g+wlm7BP67ZLSCZeKJcjBLKW1K7ItkjxW6yHyGz7KUbsFfGBqruPKWhITxrvqAw
ni/r5XqwfZY8MqwI6AD/beUnywqO1UAIM3sAsaPdRsPVJiIaEk7aXTwStihuFGTYEB17bcbgi1fq
fV/a5s6NyVL2hHiZPOKSx872yBdbnhQ2X2LILuYy4K0PWMtIuB7Ev8/WS78t4ZZQXQKPjdVg+QU7
aO0jaos7JgjUvwXLti4sryrH/mGYBggTQTJiJDmYMJcvfj2SeCr11zhv/EtsRNFFzq+8sxTHKcLQ
eBIchogNA4FvjNqR87Vqu/DauPLFoz5+WJ8i4Fp8UjllYK2ImdTLgLb+YIiTvP7qmn59nkYQh/fW
mLxMUzfzjTYJcJ6fWr+mDjHKat8P7T01sDd0gHIrDAqo5kDRn2bzMtNtbTv4FftWdp7ryjrUebdD
RPwJFDyquLT/bEoIqx5QBjDmP/LKcnbzmD/5cCAaguapII05sLKi5l/UQNqQVc27fkx85AbZXbVU
/j2tv+lx3mHX+xZKVCJCJ2LX5t6MEGLeZfZyK2j9IJqUWntPxuEEmqq08sVB3d/HoAUPkN9TktnY
Bscszo4hr46dVEWlZwIaQ0Q4PrbillXwlPgSxTfa9CwjuZvCpUaPC96u5mtMh1qnMkaFZ99Ztf5E
mRARsUPFzMxdfzMmvb2fsKQii9MUbMYrZZb+UnlYGxsdtVc/nT5reijbKTHoX0XFL/xJgnJj/9Mw
Q3mZETfuBURS6OYtDcPhKWBpv7f9AWFmzZo7mR6MxOvO4YReKNY0m6psAo1qYP8Tibi65NEhjvQQ
PwuK+DMQsjxXeydIqaDiTGBzCHR5Kq8G7Sc2tfWwdXRbH0mABZXGQnjvxL29C8eHMkxs2vd1t6VO
iHgwDrZkqmI4wI9FaRTQRJZ4cHFYn28bKcRBUFqCN5y+T5R1jqE/vRBh8pA1Ck+lFPZ+FsYBFCZO
3rITB3Oa8bmYw863KGjbSbBIJvhPpzZ77BbWBh+8vpIiYNxTPuSXw1/RlKl7LwN4VgdVTz5c/qqr
Tu9TN7EOVim/l0kVHsaZ4Fkx15tIdeEjINyr6DzzQJ19axgNXkZFOzYcvZYY6oFalZPqT2PStCQE
EMwV5v7W9XrrzqucapdbeJgs1klvmapwVFs8r1j02cGOqDV6nvgyenCqr6WP5GkubJKyBsoZ8a80
jHrChXBKRK5x1xMsbE01vHDm81On+QINRfQN4Vi1o47g7oaqts5GMWKzzfy9nRL8ypP55cop2Qy2
ZdDyAS8y/7IK8ejmAbGT7l2a8Z4C7f7e+e03ilmbQPt3Y8kw5fK9TYkGYzsd3o8i8gB+uicWl9Y2
Svl2RhGdG7jktza3nNfZDUATQVK3ndAgOrp6TafkDLEO1Yi2Dkoa1OEIxsLsQiU/GmnhyOgzFM6f
mZ0wndA9RMrv4JiBOZSXyRFxBt9JrAZs1Mxs7xByiSakf/Rn29gPS43NGsafYUHtlYjD5DRnTrrt
zpGyvoytiR7JkIjrmGhc+lBKvxIcPO+0IX+njes8Fc1LM0W3yodN7YZdemaDP5HpUNiXohx4uklw
aoWIgbQQEl15p8aw9SO2jU880cc4ho/UGmN9l+AXJXsA95J6h6X/da5Ce6tqEyJS4O2lSW8kxPgQ
R/K+J6TpMCjbhzPWA1PITYgRAeU1j+aKKerfFXnzmwbE86HMoC0kFo1Ggb1kRru0bxr3TTvBQwLh
/aDN+i4O5mSPcUHRQLJuXa/vBc0K6CPpk+2mz42ZYRsfuhcJhbQFYtHFzTWC2tG4NDFCp9TnMR2s
Tco2nVsFhBHaJYcaRBjC+K6tfV3hoRt0+2UkV3NXPcQlLRSl6KhMcrJOqs3ovfTGnecIyo7fxRQH
12bRLzkRRBZSnGF+AwHM0/RxRAa/MWXYkc2KFLN9G3rwZO5s/JgL+Cd98TUKY1biMxyfLBL8K/9L
5IHIItWU/YMMdlU09hgxzauhU3eH0srFhF7/Kma/O/NGUGhOHirIBn5lNI+zRy3BQLOKjirDcqTm
iunIiOndpHi/xxJnhchC/zJoUNsCo73NjH2drHHP8NTfM5eGFIAfG6/ugRPGBiRxmzd2guapcNnl
ZlyeCHhjm2MO+1SXh1WZEI0CodmqXliv17NVHLVejrisWoyfJ2/ZvqwH1qbVn7P1kimxOIxt8Vkj
UgPLWCRE5QEUMkeUJcmyiFoPIxLOP2cfl2Wvob+Db7VZ7wlmk109T5+EaHB2JyTYN2MbX93e9XYV
mXx/+LTVgLjZHwAbtKpvAOSEr7rIyIM1p4NBwi1ho6y8aqtCh59FP8OlIBovhw/tSUKKGhIdlkEn
Ivx2+ZJE6Uon2dnIXzarfKoQAeWx5WDhwT7GlBlXNUgxDT/SRXIl7Pwcj8NwXB9urBhhoz2cclMh
icaBqcJ5urDHmCiWOkv5mmbJqtXABfOL6DQ4aat+w4oB4A/mH73Uh3KqW1bldpi7y7bubmXvrodq
WQ/nFeAjXy16r0VOtEqHOulM5n699vGMHdLcfVglXHnKjgY9EnVLsZQs/yH1WqRNxCIsK/sx7WKT
WgynjF3IrU0WhjR9Ml3O91NrXhGRWZ8cUX4OshRrf2pafMvMELZ7fTfLXL5g5EMo4T0aecnNXVoG
dL74F+Ce9FiPpXulWV4ePDqEeKsSfe8tBzR673NGMFvmuNPFGHOTEAb2RzMNCbS4CK2OUWB+jwuW
T5b6GYcTkt9pANwZu84WnQFygrisUern6sEaplNQsF4oIvWjx3F1qwfkrVG8xKNUbE1zYcM9w1yH
VLsFvmn/0Gy56BSUzzemhuqTAe8mN5ovVpeEL8ozaE1XsbNjN27Q9Cmc1yFQKVvgeGPJ4feUBeUd
ygSoelkV7tNlv2gK5EnSAcLjY2x9iPqweRgVOd3aLPtjkzhX7jy6kRFDpoqtgm9lOUPxUU64A0ek
QY1MTzpr7ygk3/NB+Kcyc5JHab2LtknvJbC6YhabMarUThQJuDWmeDp+Kj/kLdqr1p9A4Fbx9JDM
0XggAXA7pPiX21LrJ1zdiMd1fTeMOft/bpiNM9JIqWqCJntX701zzq9GuJAPaTIERDzf+1Pc3vel
bg9VPDCf6zi5a/GPH8yxeSdw/hr6YXB00U/NqFlaAbJsko9t7JGqsICaicaY93nLU3fI4pY+Q3AI
e0OxvkfxZM7g3/DQDp75Mrl4jZ3MtpGmt79qe/6/7J1Hk+NImm3/yrPZow0a7ovZUDNIRmQoptjA
mCKgtXLg188BsrqjKqumZvqtp80aRTKYBAXgcP++e88lVMZMioM2+DutD0GpVUTIwbLnLDfGD4P0
PhEi8yHslHEE07fSQCQ8xoq0J5GoWy2DL1o+Wh/aseph+4EL83LtgsjY38vO/h61U0oGIXEnAJO7
RwsNSzTi+SXzetozfbjvjTw95U7PfI4AeB2LGnXUfDVYdEMMeAOMbILaq2VUD3QFXS96aKP27Iyd
fR+b2glBzHiwVfaNTCcsETJFTSfi+N4kjweKV6oekwpyC2RGqinZllUzHR2FP44ZxZbU9gZtgmEc
6/TTKGKWJwW/a+ooFFodQvpu8Ekcb2I6xrNsWsSNx8FV9nCkhITgwruJmMHnDDOQoRGT6InPJ61l
AZqiuDMpOhy6Kv5ISLK/mZIW6HWpJT5IUUQyVGkOvGy+rQLIF2Qkc2RCusmLBF1QhQkmUcmDCYUx
jHz/LHxlIUDCZm80j4muhnONNeW83GKJYq5poOgboGM50jcngS4dl6x7gjWiMDABxXTR0LtuxvSp
p9e1MWZJaC+pAWlFTB+vRzlQjHBv0HVfZIwuw3C9AeHD1o+HfqtXEjYRTkQ7q9xnbBbhk4EN4mOV
OHvZFt9SQXx4Mq9xtCB+6OQD+n39ohv9a6h8/UnPP3ct51dRhLuqz8gXdAt/y+iK97L+auggQGy3
bnc5EWuQYbPpODSZhOPSMScbjPShSYPsQZRhcp8SnUsY1lq1Vn0MWy94KafgjkK2OFY1L5HGxffB
OKe9cNcBeYzrDDXDLiVI5F63SY/pR2MV1hUJZW1781LDOssuntayqwGcGQ6/auqXW2odcKIL7XtX
euOOBil4oRxDUU3KqWPHz10r63sjdIpjZxsvy0BLO+MpcKhraIED2SbOWN6PyX7RObd5vUbpON7Z
RKlSL0NI1wrjg41d+dI55o6Y8+xDaOn3XI0+N75R3+VCPXpCGpeo4AhsIR1h0SC/o82G7WhThUBC
q4HnRUvvefKVgSY9GqN5ZAn8rXQgcY0BaSit6xEHC0thT6xjToCOV4pNMZh3pgi7XSpot2Y6cnCT
MZIj5lNis9it+/YSNabxECXS2MdJP/f/6W0U5EnsNDfJNjIcMK+a9YOahu5prqZiVupi71vrDkio
XbxvBlFcLs0FjLjzMVzsgxzzla5zOvS42OgjKeMrU4zhkOQjwkPHQUwZ5sfJxR6VIy3d5Qk9Zi1S
+7wqDjL1fsRM219tZvcdXvt1iIT9Yjh3YZlVhzEfb7FHpJXvciq5/QgdtkHM0pam/5pcMukAwnLT
eyKMnEem14jrazSA0dD6a02neSNM+YasBNaNSwhCLYixw7iCrkjDmYK5rgJ0mr9U9LDGadTWguYQ
K1oTX0jmopONIoLnTCawk8ts3p3nABBUrN1Qm/fLLExvkaHlTgu6qGiubSrcDTYtg+QG6xUzJf20
LodP29F/KQN4cMgFN1zKAEpHwdkZ1AnHGMUYJuttS93a8WFauJNzmYAMUPTRcJQBhQ+69JvC7L9B
Z/qEVuGaumZ7sjQbtEBHj5pMUFzeNSqotDwKJ/ZfOr1Tm3C42cMUnoaUaJRyNKD3JiQG9lOJn0Xa
F0kg8GibgjlnWG90I5nuSJvO9aImEu++7AuPia/f7xzRj8+B5e2TJh4OlKLsFa4vwHuND9M3SsP7
1GHu7dlTspMsXzH+r2ooCEi4YA7oMelaQg43py6fogTyqFMl/SpygcIL5b9MI9TvyNCIIrPj8CI9
j4KD1M9dBLNW97TwODH9AdYkWbWaz6yk3vpJV2ePrASu/nGzLgrzTbYmZRPTOg7wIfRRi3BiwSML
RWFsrZZCR2c66BbtSJ06sLgSRTPaG4LKa11XD53lE7l7a+O4+2h3MVe2CfhLK5pvIklB9DFK3mtt
SCUqd5xT3ow7S7f7x6rWR/xtuWCEsf29A/sFbGRNkbMxnnIudEGVyXPQhx/HVDJHRP8GJ46N5xfV
KSPUp+ltWI5cZ/QLiyOuhyottqEJ177oUu0cODrpRBJ2dmYMh9IgKA7BYv5i1bBQbLXN3VJdbNlo
2KfKT3ol6jO8nPDk8e5p+BGWNFt0espmh3Tyb1mABnTkRIx69KWhI9WTViHmKbXgOfbzw9Agocly
+h9GbLAAbUSxh9e7wu7abYZssJHUsPTJdOhdLReabTjnEveNDR9h6K3DIPP+FNbAErnMaxu/tcxL
NO+loXILPH3iQgqIbiOskfCkuKe67hgvFkGnODdmXBnNGpYPyMmi+Klwc7nN2Sn43MYkNJAZalIV
9yK4V2nt4GglBBJMUHpsk/SRvumwkwM/gCehMgyBxhKok1wAWGKvBdKLYwRYJQzC9EJhYj/YUjv0
ldmcrCFvd3aD6hsSf0wryIND4hbfTIdJkdEjOPI1x793JSWJtDKCA7OinTWQCjhMTbSNJrqsttmX
R6cQrNeKGrRHQVqQN2gWoeIaOefzV2CAc7MMY7zXCMF0cW6cPFRniLW9nivRtEAEK3Fo3ezsR179
aOgmGJiS4RaR1eh+0XBpIeYoXvQUdrMTWAgeA7nqSci8ICT73KeTwSgLONNX9qzB6yaTiGlBgbRJ
PtkYlfdONllnP8vkvhqzr22WQBIk4f0gez2lHpnTObHyc+QyufApr25sVcenYih2Bm4ESt90LI+J
V+pHR6fphBWLa3JwEq2fXtzM3kotKe5bgDgWn2xfqoiFoRM8+dQ2L7nON0XiRh4NZ6hJJQJpq9ra
onXvUk+ySCu0JyeOvdOyETViJKmhYNYtO3twiMTc2QNmKxEwhawyUZOm5nmIltz8wscWXaQ92LH7
2XE6efTne60Xf8ZXWJ9Y1OO0UowFg+V+zDwtv686vbjHcvNUBqo+xYQ+rUeEHMBu0Q2Z4/BE/vXw
hE1wm+bdE4AYaqIqrh8q+1p6sjthLa5ATtTmWfNa8JsViYUJqqfTFBHJUMiErI7U+GCGmnqGOMSx
Pk4xCsrJIjzRwGrOD7cOm9I7aug81pGOzN6hYdlPdbSPBHNXydhFupFPzls2PSi8gIeiUF/tvooO
Jj/qfR4Qi5qNpNIHnVjboWHwqt03Uv7sR0wEG7Ke9efex0mZ6veItox71rwowzwWdS7O2n5icp4e
7cJpHqQh0l1devoqb7oHCoTVaQhwsLZASFD/Mm10KNymo+wuot5UmsXFgKXpKi2TOSKxPpYZg3CW
au1l9lzFVJw+iJaDyOrrhGnmuavz6uJROowQ8mzS0noZHPNU1pXYa3EQHQPhQ2CuoHF6lUwekrF/
IFq0R9sX75sEjIktC+Ipspw6DXI11DzhKp6dRsZok1+ZyNXI4IlIkBZPa8Y4fYvcQtFa9IwfkvO6
d9+iuP6hx261lxChwpG406bP7slBqyi7o2nCCowmup7ua6sI15O0hnVIcXqFo13bj0q1ewgGWGJY
Nu2GzJoLblW5izSy4SqAAaEZdNfMqc+dRjqg5dFvnoAX7Imexb+QDuHJSdsnXXQlnlp4UUoxTS9F
91L6Upwp4L6QPDmuUx/DchSRRep23tFDFNdUYGNHxzqy5ubg6Fi9jQ5oK4farjGBw+1MOMnE7D22
ivLU4CRwaTTN3uCWZtbTUVHC7v/DClRxypGHBrpTHKI431o6F5mmaz7mbvFZJxEOpuVw6zpmtkIR
MzJ/jk5Uzt6avI9DmHMAR0F6GIzuNRR9h2YflefYPkz+1VV2sOu1amIIdCkQSzq3Ho2nu6K1X8rk
ZNi6+mQ7XHeG2s52mtPd/ezlzxWtpfn33vdbbi2PBX73Es4GG6q5FHuzuZZUtoTazuqpzsdvV2AG
mAShBjSf8o0mu5SRAE6s1pMlY+Q6gEFv1iAs9+OmwQ+bzbR+qcPNRTZqER63MYaQ6bttq7u4lek2
siE5CT14DDoJ6noOW1r69u3c6WYONRwMRGJ6h+W01bNbZomOsqx2kPVDXCNVCGgd3w2z0E9PJSiK
oAQdgdn+LjDzbFNZvkH6wz9laiEaKB/HPebS3rhrRmDGtuLgzhY4QFKzUnbMR04W4oLc6upMA+pG
OwoRU2JlPcUpsXM0/RevLmUM1yhL4MjjysOBc0zR781ctmIdmzAGvdkSJieuvOaEt4s66KsRQ8cI
4gy4s8Xlj7xBGu1hYGONwZ+7fJJlI+d/Ss4YDe/50y0bzTLjXYJv6Zc+tG8xS0pYjSxKveWTL7eK
Mld373eXW7MWdlNbdJJYHjILnoV8yy3xr1vL3UXXV5jmy9RW92FFXEZWKqiUAXGCoxP6wB3ZSHR8
UDw0Z9PPwshl43D1Ok5gwxdV5AReBVnULJBcpJLLZrk7mUxG47iQGGvUuRfJeGqCSWcewJcxv7dp
FvpRz59lGMkiUkgYnamq0zSmW8GEF1wE6z4R7ptS/2SMFvzhuWi6yD2TpV66yD+hJVw7GYekCKEu
zf6l9VxUn7ijnF3Txg/LH2kkqmPoXZEHdneL7nPZtGUfboY+tVb9fP4sSpnAFXdZgbYM36AERlp9
7XETsegJsGa1o3n3viG15tyZRr3vwwTVCDZY1lVzRZjmoLGVVpwcQBNRRqSSGSn7gy0SY/d/ArH/
jUDMcA3zbwVip1ve3JrfC8R++yf/5AohAhMsgBxdOLYtUYK8C8R08x/Is0wgQbbAV+BA9fknW0j/
hz7/z6PHRLS8Y70LxCwXgZgu6EGaaM4M1zb+LYGYrv+ZLSSJNxWW4TqWMOnf/1Eghn9fMLtR7snw
/aMVp8w+7U4/e+2g7iYUq4Eeuft8LKE1UzA4RbNt2m4UBfZFHUyngsTyKSroTUTQCecFdzI/Z7nV
zxrj97tge9Z9WzuH5Y8o0iLfLo+LwORdarIoT+qus46QP98fXp71rkr5qVJ5/3NbNHTLkZ/V3pxr
SFNq2EVE/Djw44Hvf+6zwtilzL79SjsuQphEx0tuuXW2Fk2IwW65aKALiKApFzSg3ao81FJPSVLQ
X/JAqYNhazREtfCUmpHaoqt669uu2nsGtdpznTUHMZeupszR75ZN46N0Ba3wER8MtUhLIePU+b6P
JVkYy3fk5zsSmrX9IgNaNNbsD0f6Eus431ruKtz3EzzJbTOpBy9lce6EhNWmU3dZdOwGvbfSBRG0
yKyXTepgW8ohuqxseKKpP6fwEO7+88KyXF20CbE28gAuNI7elYeUz1xkARSBnuvp+9v4qVCa39By
a9nwPtpdow8ECNGMqeYGzftmeaxlvq3gPhxyUuMPuJKhuiJqiynAuwW0PLF2nTTc2hpcEUvMMp1F
Zr1sdCAiRhH3BwXugBYsnYapTbXd1IfPSkbqrlBOdDfpu2iWormRV91RjxuHkAuSH9XMS0vSxCbo
UGoCLktvItkLPP6LRDzKqAV5VnFQD4HWS2Q31OAtg5Vt3gF0twqQO3rTk92gk1dIGp1B42W1zEDs
EtJiUZGTkc98gcGAWkMf/6ssxDmeffCL7mrZmF2mH3TRr5d7UVGIHUK6S4zRGIPr3IRaNv6sMlpu
FaPTQ8h/wqD+0RsBN7icVdFEHiqTQVccrTnMutuJ0I8OuceRSRlpK/2iWcVuSh7CPH0ZSgmKtrDJ
ep8dCxTf621LNQ1ZDyh2poJrWIgos38+u8wCOoLLM+3mh2o++8TzNLp16GObVi4dAhsn5M7wPDpU
vflNa6wRbVwNEMfw5rh5pkTVPE3qsmnclCTd4uWIkVD4Nekh89fhUreYJS3Yw5avwUmMcqeX5dMv
n33RKgY4RPatX2sEhmBWWSZvXNByUMlslnNzDuD97TSFHIFEPncOHVXl2TNuR9r3uifLVMsAj0yI
G1q8GkMj61UVSrlpKqYfPkjE7eRDOEo1QIBhX7Urd9Y3+l354qqYRX3vuXde3b+mzJR3SSfDXZhX
+ySJiApQO2X62aGhno5WAWaGm+4bHeysOfMHprlF7C4TVzMAbioQtswHOTWBmQopqJ3yBgCf+3RQ
VlFM/a7qneHgwT6oZ2iETUF1nRJtvoLBVN+VmTLoMgS39xmHWct0p6nga4ACbFX0Erhj60JQicQh
QWQKwhW4j9Y3MD5TtV8mBItqcdEqLreWx8Rg0A1342/L2S/mSWRVJYwGWL+Aa7kGwUzzlMV3aO1G
De6GyjJAF9AChK5CrsPPt0SW7KHq280yBi0PeRJeq62B5enTmzGbURZHCjZ0YlDmYiEFmbxs6MlX
zsYhZ/23k+HnTXsGnnRuf1hEjEZSfJE5+sVkXkYkEphvYB47c8KkSJnApg80lTOek2VA0N+HJSOE
ObNIEvQpGDY/SKNE2bB8swlFF9s8DdGM4HWCV9d8nDKyCRBKML6EcqOnJBgu4+8yvgHfOinbjX+O
yyKkY+iDdll5dZQfdKOkeBcMjxpwniGkK2+XJc0BEibKqLPXmU9IJVOCcW3VRYLeJwo2WAqrjRPX
Z7z6wPDmcGdm6L/FOkMMJrxNaw9ZJ4nhmPnghmT+HmL5vlvu+mb3vaKdSqpRWa7HeVdtFDLsedYP
arHGtoiy9DSESJJBzqNWvXMCLrwqnk0Fy81l480P/rxlNjG8KYbNOkDrpjAFrcIxAvNg44QIMDsf
LZOQqUlPM+QWXXbqBrfcFlqBJ7x1hq2bQ1ilrNbgL+rio59hOwdEQ3SlH8Z3JHdN+KHvdJ0Rloqo
u7OT7IlaxaZqLYw0sGxhtRyQZCKRpPtzZ8VNcaQW/ptkc3kMpJK5kSkY0GxgnMfXOu4N3Tl6uQ4u
t+qlsW454/e+LPHqD96RtsKFBr06DIOa7kibplWMTbf3ETzEDfIz33KCLZPjoyDLGuVusK941iku
zf4kK7mqkJbB/DVU6e9czNT6evmlshpJ6nJr2YRMhPaWp5DyrrMWZ2UTdE+K6IzYJQo+6gMaK3aI
bQtyzR1GaVIMBtZibHJRxjurzK/dDKOPZlJLOitsl00+3xIUZo5OjjvanyH3P/8gIU3nULzSH7Ua
HjKvHM6mQZsjbIN1YpqoQmrjKaaXtAJFcDNDpEkz+7xM+49RUNzGhsmbRZdlzSKXdNZRBwwCp2L0
nuGuG3vMbvqmob4S0W3z1XBNHerntG9iQr4+jknabJ1ugcX18MYRVEP8u0s0xpfQIkHFqT5mvfuS
+CpBBN1M+xlL6KTltsEwPXAyUlaJLq3vpHszpOmCk3yfQrJH7Cyv1FrO7TCNBxc9YTlab+B77osR
H3/nm1vV01uBzTdd6W0TuWT3O2uC3+XV1dXtEUJF6dVrVXYPWiGzSB3KoxQ2VRxa9Fa8+ybRzwiA
kE0G4RevAIQwwVdHT4RaZ6IERb/4EHvUfV0FKpcZ4yGtkNGmXttuCpVuiqaYrwO3smiQEpaVc2wL
E+VatTUOqPDND1XovmYgCtizF2blgx+hEXPa+eojubRMPcnCviL7ywaSN/pJR72yp9AyDOFK2dlL
ZMpkU0YDuUKTMq4N1yTR629YfIm9TbVvLbaTXZ9WG8gQhIxPLimrPrM/5X43ev5Lkf/FwLNLtmof
7AMKR+2s/Y8nJhlSTe42m6JtUbT7oG846YzgpMqjH6MWS+eqbKST4tVYn8ZxMB57QP9reNCdIsDJ
NdMAw+eXyinCk+kAthijgTGtKZB2ew8m/PijPYx8vdK/IbCnaYZf2/PihNZklG6sD0BK4idaVw2y
rRS2W+YdLUFQH8yzdqvceEVnblWq+KJcSBxQKEuKTCDJoV2+mlVFktmIVqzJ586hIH8VFRrpsua6
yF1rlyp7E04exbUw/9wDPYiimEtejA7Gqw36sSTdEVtAGKXWfxEdqXUy1K+DQxEldp8GnPwHuxCf
kzEjZ8ixCU2moNFcXJrcawjQwCJVMVw6GHs5zC9qHsZKt0S7Myb5ORXDRZO80/6lI+rDBe3ktiBY
daSldVibwDbCV1tY6xStx2FiEUp1sPjQWjgDiwTqhD3wdKVigJBR88Xj/0NctnNYmlOGaubBvYLE
KTflFJ9bJ2VK2pTYf0GQosOYDoXZP45BCItuBONRmw6plPJ7E9QMhDZMHbvwkr3b+/qebqpLh/mg
fPehp1DCWUwCW5rZkP4BtrQe9ImyU9AJZLL2DWefjhSyoPaNmxDODOEc1E4DRK39Mz747xqFU7Tc
5Ls2AhN4vEXU8jFQ+VeUr7ztAZ8eNny56vhhVqYXfi08peNa6z4bup1+NVr31lf9dmC5DNCt+1RL
PL84l/BW5/B06Ndv8HeGI9F8RsFEW87J8GXlsmZaUuF7Fcc7m8sGSyynJE5xecL7ZnnS+918+Zfv
UfK//Hl54r//GB6Hi9TKaAYctBazoyXWxJqvuIaaWWfL/WUTzeud97uDNUefLPdxnhC4RG+09vP6
LpmY7C23Wlcvj4GOMRAOCpoysVseXjbZ/Kz3p74/ttxy3YbZ23/75/eXiQs0dsvd8RlNKV6n+S0s
L65rTnAcQ/rA80PvT1zu/tzBcnPZ9Ik/TxdtRHEsKv75AQpmzns0DkeoEHI7ldXHeL7GRcsMnqSL
TVITh5Auq+3lwWXz/pz3x4qR4XL1fv+X53g9aYM5SCzY5gSLzq//vnl/Lhw6Zpjv95fnhPNben+M
ejuak5/P/Mt31klaB4nICZd9fzmadO0uGeLH0q6taVsM3gcDYAgOL+zUfUP5433jzrOu5W41Imka
fIiMQGeZa/XlXEZ5//vP+3/9N/tfr7I8P6lDABYIWgfPJqQAV3+SwaePeh0D+bIUToFDDA/LzQmn
IciZivTFuf74Xslf7i6bxdXzfleHspoymB7eH1pu5RrZH26jBuC5qKre//ruCvrlsZ+uoPeXf/93
upSPJdk+O12zDCwr1NPDOv+huRnZ6KUm9v9XwvzflDDN2QL6dx7Xy61pbt/CrvnRtn+oZP72L3+r
ZLryH9BXKTz+JJqb75B0byGhu5bHcsO0TZ7xXsg0/yGE8Dzxmz3W4k8N+NLwP/8Dp6sJOZ12gLBc
SUPp34Kkg3ovf2dztYUwsC55lmM4FFN1af6xiimt0dWSUgNvUw/3iBw5JyB3hKW10wRWh0jow+p3
X9JvmPb/l3fZhyJCe/if//FXe4RoblM8dckEsn7ZY5rbuc2sDdzKtvEtsCmifDVdiqc9LBA/7NZ/
vztA83/6gOyIWq3tmbYt+Pp/7+MNWs2f6hJ+D5gYOy3yteaN13JKbm41Xf/tXQlKwbbusEOdvf1x
Vz1SPFnU0EDGJnlL0uQNessbC3GRBF//fk/zm/7lV2NPjrANj2PgT79aS1pFEzqqPPjaQIyZAFzR
hJDLE9gU/8P3Z3DM/2lfECJsQZ3TE4Yxf8G/M0IHpZ7RheZTWUltrntLv4oK6ZxwSeftkCZX6HYK
cTTqlkksPn5EHvdWUG0nM7/8/aem5P/nd2Ka0uTXpIAvfvl+vT4TGpku1PAAQCBTvbjd+DQG6oqr
9qpKtDe298Mnnffvd7t8wl+/bdeiLO1R55f4bv74DWiGgxnLKDiEtOQYQ9kzPaRKxfBUteqJJSOX
1OCM2PoaCwQvhRbdsAmzKhs4f7jMYVpzX2I3efn/eVu41CFnYHgncuqPb4uI4M5Mw7w8tAgFsbA5
B9djb601UC0X7fdOv3R1xQMxiR06dNe2SB9JcyJ4seufBRXlcepgEAe3v39jf/kzOZ7J8OTpOsPL
H9/X1MXdGBWAUbSuIne9N4vNjABmtcQJbnNGeC0JNu3n0iSb7+93bdDf+fMh8rt9z3//3cEqhLR7
rUvLg3Ksh0EndggZIuI0peHKVlelQ1vTYyodrvs1il7zmmScv38LfzHeQDR4//S//CpDkoW4WHkH
9FHhJXoKzUB8mwotXccMCX+/M1Of+2C/fGIy8qCoSkn8hWl6vxycBfU1kRWszAodHW3lndwieRt0
Mo1HvTd2dpXtCZ8mKeq1o5awGueaHGuxJ6e2Di3emFWnjyfBvxnT8SR9jh1Lk3Ck5Y512LUMIEEn
kOb17sm2uqciJuC8+KgY4GQU3+idsADs1RUFvsyLcxnskeEBZSt4nfn5nTtSQ8SSMRT7YrSemZ6u
y8Kc1g35Ffl0qlwO0CThSU4LIMTq7vOprlhcGhwrDjxi7PHzCaX64cm23SOgL7hF4YE+NEFeFkFS
OohOXNPZWrMNQh/H29CoD1Flr7XAonyuECnxHnPdhUOSf8D1jycXqdo6w+JAul1yzCoofr61a+Lp
2lb6wW6+J118Sz39lFiBte4l/TBI4ojvt5in36hnvrHOepuPJ1NyCBs5nyHKHy0HDeU8FM/fDGQr
cx2aeCEGwrUVbQDm3riBwzc3jPYmiq6maUAc8rkM5R4G1b+kLbIcp4FcAjdhHjxaVyExpPwCcYAp
6Jjd6Ntc7ZovyGTEGySqwGEcn4xI8GN3t0HjwwmsbGZMvain0+V7HAdDKyE7YwleZWRdQIjPKY8X
d53PADZ//b4Tvw1JsjUL7cVpA77JAi1r1qAcDd9Qp19MyyPvY0R8A+jg5PflN0lBylZ8VNoB1cqZ
9Cu9r/tY/qAIQgyAGK44GolWmQaSYhkXS3lXhcYDAHXclzbvxBfTo7IEB+x0laJ/knI6ZJlzCpFq
E9nWyO1j0gCDwEx6kyQhUA+iqIDetlcnBOi3eReAlp7CYT7QIrBs7C8aqy8NAmjI7Ddr0k/O/E0x
+blXpXvvJfpVg+qo2dpbUiQ31O23noLHylLXilgXJJFkUQSPVkHexTgXBlGA2Zg5NlXgUMYOusck
K3hxq8mIBuP4tBs/26YInJERA7ENT7ZLyYkywBWXX7fOw3aHvUZbN1V8ixM0wlwdH5Ap/BARuzMt
fqzaleO+Im/5R2ZsjQ+Oh5i7zd07zqvz8u69hM+njP5pvu7GFXWk6GZi55uqCgYG58hon2WLtF8Z
lDpt01qlVGzmQ3mYL86stO+1DkPfRP8lNvhtIiaqe7sKyHPorxZGkF1TFw0gg/HViPL6bCveG2Y4
xPqz6zR5c/0aw7HuK44PTFGBFT8shyN6xzfI5gneTY6DWks/WWbwCL/fhN7FrpehRETp2+Cqq0w5
V4oDw+0qaIarFc56H42xGC2a2GjTuAsKn9qWDG9tzzyCMi8np0z24/jc4PBCtMiw1c+X+rCbG0Mc
QiXqHaVSyEXteDXmH2pNhMM3nMR95D3qE32rzuue1l0SvnlFiWBG5zXaOth6ZfLq1clNq+wDRvov
NEX7kXOg53AxguQmtBKqs672bsclC30hgHwY3iugm8ga5yfIbh9UcPA7r7+KecxsNd4W3QC+cotd
GezF5zoEwsi6bwQLSDFi52rP5URGIv4Ez7YxWquTXuO9TKR/0Tu+G4nvcD+AhifVU9GP3+RWpHZD
yritSTItnVphRu2KzajMKygazi63KHkhDANtB0+15EzHNZ+ta4Mw9xJQHamoMCArP934l4lslnOi
8cWUQvRb8tdEYcNFW1I6Q3pOwGq9llG0KefLZKF82pzs1tW1F84tQIEuBmhNE2uzbS7VCKQbY/4M
OrSfw94FqKxKuU3L+FUFfbZycjvbSvzNq9TQt7HGeZViOli5w3hFJzgryTkgl8kLNfO3+XKgg8Ql
TuNACe4E2u/atgidxlb/Xvn6M94KEriNx8GXp7GLd+nQFwAtkb39/InG9mMns73Kgrvl4O+yodgI
OmmaWGkRB1Qe5zfDSOACp5QPmjHZjdWQrx0O61D1JKqP3Y/OpwKDtu+5yuV4HPz4aEgr30UZ0Xfp
ONPfOr/ZWUH9WpEVCh0h2okqO7eSCN6anrbbNbRFQV6tDJm0mI3xy7lxZW4wwVkrK4Bz7BZ40xQG
DgcjiPBAk0Yl5qdSzUhhi4DhgdPH0TgPbb/dIFiyVth7CkDl5cYcp0M8GYrDEwAt7B2q5bk8Rjnp
K2FL8nuG+YgTGZCiW1ygJIZUxpm2i/FHJdp7s2PcGrlmrvz+h6sjM80wXG76BPB1is+7m4MtLIed
QTv+UcWkuAnSYJyEqvzy2xVIX9c98X25fW3gmSrF4dJmtbexpHmDWiuAwEfaqp8qYnMIx8CwQYqO
Z9z4h/em3QDu9YaDbQekH89zIttU32SMX0FAhaXB7pL2YOEzTFEXFA66TSdkfYHxeGNnLTaLeS7r
d2G87n4oPVNrsAIFeKBVbBdPUGyvueIUCP3uecqHR3Meyx2XiEpovNihSL0crE9ejodlGYKcLosw
oWfbsARf7JnriGtb2ThX5Ykf6Vz3sYT+6g2ASKacgEVrKnWwhLLHkcYtfhVinoU6VywPdnZJVbDk
N7dsDPL0OXdt150DYTqbNshfWsirW8/HXeDGWb21uS6S/+4Whyk4N9B0OcOZGHScy5u8ggPd5eA8
82fa8f0zNVm+qKK5mJP4NmbDo+GJ4WscgFRIiHcP0MwH207Hed5qw0tc2Oe+t8oDi+9oEw/RJ9H0
+imTMUhU4eDDSf29RealWfV7ABHRJaiUvpGYhtetGdgbm2oyFuviWySpu01VnOxzbatHxlXSPHHB
lK5Nlb5GXEo3erTz1AQapUJ6iOhnr1dTteWApv+g8mgPe6RYVbWGry+q0FuYUJ6IyqpD66I35nM+
UHzzvixrcpvDfiC3sO28vcBBtiMAm9RS65yTnEgWmPnBIZkLhUvxkLgoSR1NHEriRuTY59uQiK5t
NIqrEY0FNolyQ2OeunHWfcDCx5OhN2dmE5xw/50qu6t2nWtQQ2xHBCwS3B2o++/a4N4TZgCE1Wx3
kRXJvSqzkyNt6HRO8iRTjqLsCsaf0N55ygAbmNmr3mgkOdI4DAs6Rz7hLeia3hysZIrLh94Nxq4d
SHVKi4faMs6+Bxos0uoC58lGF8y3emV/sjUNzEfASE6lkIlWwMKkslpOfZfzf5Q2/s8E2EkR7j2L
HULKRf1YoqSJEi4BvUkvYYhEvo4Jn8Py6Mi64fiSYu9RMl3p0I6DOiGJqoVbOriwCOtYdw7/Rdl5
LUeOpFn6Vdb2HjOAA3AAa7N9ETqCWosbGJNJOrTWT7+fR5ZNl2jrmjWrCiOZFCEQwC/O+U40NUxC
Z4CjVot5UvVckaZdP7cDyp/mBqsLJjFS1TZF52ysLvUAs8749YfhrWWLRpL0iOxywIdt+9mm8ON0
H4ji4GHe3nhe1BxG7A0tmaB1O1brQKH6H3v3UBphCOqxxN4XhfNGVog3YPTBSKLys4zwx9BCIw94
UtnL8NdxtO07t45RukffdsPKNRiy/flKV9glTSZwwE5CmAk1GnBplnSvmBNwOgtIoivuRc3ydMmj
U+wr+8BkGm8sg9LJUBs1CZxYUqfaqacsrPPdPLQ/stoI2a3kERFZ6XuZdXr/+VoTybcyxQD5RwfX
dLHaO4TL+518JCIk3tG9kZYSD1dybp8CnwDNOUdwEsVRuQHLvgGNw/up9w/+BF2jKCjTLVAwhcVB
sOiS0rfEsB/64MKlfcBJZj0XgpWTP1OmG5TJLjlRq7nKPvQF89d0CYUYoNo0pv7BkMP5Gp8VJIqX
wQUoXAoicnRRkLKuRURvXJQY1zetoM6SJp2ZT6bVSFx3EkfB/ly2ppG9VdXMPWtfkNJyhaWbSYau
2jX5eDsheF8TQb83rIl7avMCjQaOKMmUXz8ni+0/lkV5yznppcS+dC51u4Q20xfdRBZV8ix8irdU
dfcsHEsBE53HTWbpR1DtdaVchuK5IAzIEZUiAtEc9rEJHzc23oi5pQalaZpChRzJdg/6/0DwoNMm
+V6aPqSIR++vsvDGINt0FRR8qRpLH3tOvxNUbk1BoZG76caq/fhgbGzADpcRGBMaU2zrzTpxSPgY
nJ7fT3Xh9/R3eWhswwivkgfY37DqbcZOW7vVKZT1rKXXz0Lka9Zu7D2FbfJjKc1nRCsGmvT0Qzg8
//in6Djp0wwZIPPgFSOGJoHhQRyYKHhyS4DsA4m8nvuQ+/I6YHJYOZB0km47+PV1Geq3mLs8u1yn
kcvUG7zR7Rpl6QPxbvl2nNJHeAk1mSgg+S2/JbyqxVc/FBh3MCKo2p+2YVy8zc61K+gv0TVaaUiv
R7uifFpT/LuUeyk3v0qqrrjzUH1XBc3XXJvzqmqBwS9cUHVbiu7lnRQtwyF0AdrDryNU9UTcNMFy
QbIBzDN0cU3Oa63vdu+T81Wi4ScaB2WJmR2Ebd7I0cYDimB9LeMZ3oD0HuIsQFPPldoiXQwpzIhJ
Dg6APd7b43wRNxTHvccTT2VPg7bL4/jbCIJpm/TDfVpT9+SZOqm8vJIlNlpwb+QMiufza9DHebgl
rOAQadAvVHYqwlL3Fro/NqP5xZHzR09I7apq4nnrh4G18myym85dsp3BK/CMa9Ol1ALHNHL2Ras1
gGg43wlBonigW9tC5le6mOJ5ohDXzSqLsoveffISRHVGOYMwEZey5j1BeMldDTAezdNFlnY3gjEE
TKiTMfOTacF36F+t5x+uGn6M5RMOc7Atc7ZJOEYKO7oNGOnZQh7K3n+vAE6tKmu6tBaK3dmLP2zd
oo+Kkix8OY/fzneehRvZoA7Hq8gZVCRcpKxYfHeAc8eSnzRScGBD0B+ZPOt+F0psywGfxvI6zJml
WNOFn1t3kxVLRjDTlY2VFGvojTHkUKHKJ33C6PFoIgBOTc423kQcdExE3LltM2oaHT9rLyk0KILp
9XpA6Hb9cJ4m14ozXeO+G75keCZoL1NnvtDXZYFuqluKr2bgPa2b+qGkZO8JKfO8MrhEJs4VoGO7
HJbzqlb+lhIj2HZ0whzB/IQiFjFXCKEmSAy8axc9HatNcPwdWPrzMe/b9UX164228yHN9O17OtGA
6BNt9VLEw8+mHu71qUS/qhFBXLJ0P6Ys+kisz4QUR9ViOMuygtOMcTPjCDUDUpHg1tPDM4LA2zky
ipzuXe8R/MBnbWGGZKrSSKG4quPm45Sx6OdkCO9Qtrzqhym1iVKfFKtOXrs+w0wdeHAeXPYtiadU
rVxIngTvjloyqBgdJ91OOVeu827A7mqsOR0A3xAb4tqwlmfClb6nKrvHtL1bxgkrPG9/0j9p7nGv
TzWxYHqBgbiOjXoLr9hk6EW+zSxZ+DoZfYce+Lgq+p4dphoSJyoWP+PIqmdvUSR6+tA+38SNHk5B
9CRTvjbjFg1VdJCwyaaJQ7CtWTCxsCDubboleHYGTMmcK3rMQLyvQgF4rB458FRMA94FOTJBDnBr
3pUiQ51HJdD3Flx94mZXEFWewfL/mnjYQf5RNP31kIndwOxEurq35qgUU75vDbmPW4ZzRAgxPkv2
pI0jwPLDq7FDIsiKFsRSdp8IHiYPcWrGHwwPt3UzbrMe815vUfgR4/naDdbV+f3QhaAsZUNnH9NQ
zYa/ITbhp7t09EL1zF9OyeSdNsr1X4gqPvgdVBYWBLz9Wu/RDgd6Q91qhzH5IijfLGaMQ0nPNk+k
hxPUwJYatS1frNW3VJy43WzZ9iNtkfSheo39fTZO+7kSxP4y/F/NlqPQ6BIGoStqlynsudNSelQG
dXY1F6zQuy73iYXivcTCZXWekeb4iB2knZj8L0eDbjWJOBtIomTXReCshwpqTxfxgrgZh2S9YFTm
pBvkuD6jGAx6yYuHRrhkMhghEER01ATII+s5fmhlHeyTI4i1YtekmbGxaJBNu7yLMPytig5ke9he
C0SHbs3pdUieQD62uH44xWRu9rNoBuv63HsWqLPihCiXDCgP6QL5U9PNl2NCrtIc9uiAu5xgKNf7
8KyciuFa2c41bJXv85TGIElg02Txpq7I5JCm7+9dUEZuxKWtYDR5vthRKqZbMLir2KU1DlwRQNan
PJ29n16EARrPK+fl0OGgSfwv/FP8yhzydBWRjqAHYlXFNLqxee7SAI1ZRo28KoLbMoHQpE8ls+57
K6gCq8gqXpxJfveTwwAREXrJFCG2o++kus1nLiHJwkRpKV/bpbupDFrvEOUtABSXEyqXN1uhoKPJ
g5ZIz1zYHNXna1sqKaM7T37VENxWeli96NGUQNC/KuwUOFp5w5RhJQV9gERd2qhgR3BwwrckXLP6
/KMh1M6fd2SO9lfn93JrCHrUark5V3PnB0rphYAdHRhNarliMptjIOaRd/xSx9gPSsR3yqrvW7/6
AbuZkNz6ypqBTrqU2xVLgJAICC/GQWdHdsjIAcmjfm6kQyU51seyQHqvj/opva/JBKMERrLPEbJv
i/nNCKlVKi++XoK70UMuWUUhpIiMPrSTAun7Vcu1lFNpIw4oFrFQJCD/pqPpVzQFzfwztL0Xwymq
He35HnUvJ7eAWIQ6yF+rujupCkkjbsQJKsDsFtkuJxgoqj/RS8td5N4QanE0zOptUb63nj163bAj
RRyXnM7cBmwik2HjzsiLRSyuJnPoH2Yzf8oBQhi5Ox0g3LqVEewWd7qvgsjYeozvcEhjVARG7K77
0mie24V0VfdUEnu6KRebAFQUZDdh6VzkzB76iUASc4BAlGYgw7KhIlJhIDa69wFAqB64c521u8yi
bEj6iTRN27xEdL+Khgj5iM9mDkEYMJNkfGx6rBI56tiRcpv26AOoAwoZ/8l10p2bE5vUVsZ7VwZ6
RqqAEVZ+sK3M9CWvU2c/9m5KOOso9sCvbovRV9bad817WfcgcbT1L28lanR94y4ubKqBHDExeZhF
uQktbvq3EhXmiWNB/nbjlt6pS2bKf1Nna6rC9nZg7O9QZ2Om1zcy6+XJ5Z0zKgUcShsN3ay4yWJS
IefB2OpUxQ2xFMwPtNtTRpxpLB1xMZqc7UKtWpYlKbVtln22mqXf56QcIUcHwhNb2zwCBnjWwp1v
4jR8C4CTbIVduyeij35/c/5aUlF5RHX6I0bwPWflfOTZdE4gbxzg0Xz0p0/tqLf3Cm0ZaLKCOPUe
aV8ALMEoEvP0z5tqJM3Pwre4HeqQEU49xS14L6J0kB67xtAfbIgEvPvrEaSlx1nAji9TZT/kI/yt
EQPMZE9Au0DT5dojeb7ptSuyafX7ioH/9p//AGI02Wbgz5jRozA63zDuF78+6tPUhviq/8Ub9WzS
FA7v1ri+xTzLcq8y71vIuPdk3qkdUcfeJgrlMSoK7zIV8RPGsfrS6bqGxjHOD0ZmKsIQbEL41Dqf
zOrBlM0l/zxdS6uP1ja0gWOQDWSbQVRYSz8osIQ09p1rGYKAJbPaygRocoAnFsmz2+4cKgJOOkRt
sfz1Ow4o/SmD9vp25G+cP5tGQp+Y8GNLwyS/73vujhrn6n6x8+p+dhwCjEvmFOevebRhXdDLW8e4
mVKzvFvqa4ZiM3jH+M0xy+wmJg4IVByBq0QfL8j7UocLEc9zi7ec8bf+kGDyn9akIJF6rU0LYNmn
80dnb+rvvmbKdjco59UHZ4OOPIS9Ibw3w/S63RSk9YVTeOqCgKuzoWvQrq7zRxMeLwZnC4m6XMG9
Fqm/ktl3wqJ9m2q71/lL5xtTWz/OH1VNlxCHBs6ck152FOwZBDNJXGHv3MG7dOAoFyUICzdzrue7
oAsHtk3c+PP8yeWIeGNvCR9msS/H5sE1SF9uyvngO/ZW6Hexp9+dhJ6Z+95JLnFVKw6/cOsbYEiY
uINAs/iKUIh/a9fcdtO11zfphWszDreboIGVQ6ovWW7Uic127ixF6gZv8TZuDEZ3lbMeY9PCw3R3
DqgZUukjq9Rnm7O1BkvaPsaLtLedOgEGnYbogUVExAU9JbhCcY3Va8sqURwIY65IfdyFdnvB94Kd
lwMJPPpXScBOuyT3b0itji7SjHjSeIG3NCwGyTmy+CQaCLT0HvNn/8uKffYuK5FSY5w/NH2HJCUf
+TyjiGl9NsF5i+mczh+db0Kn+e3T2K3ELg98rpz9Ea7CTEB3PegAIf6ItuqdPzp/DUPOqMLlyPRY
+zMnxuNRvGBrqHCVitDvtoI8F9gR7fts8bTGHpfoebglCOc1i+qWvDECE6tmPliqexIpFi6c1NEM
HDLlYGbwMCoILf5J9DZ5o11YQZN1GdJJdXRoeYosSTdxZf4IfWcP0KRNzENUTu9BXT0vbvdCbl0I
zhdYDnUpna9ITrOghFez/eQmI/u5GPb8ApHZBFG8bQmZDAzn3STmYz0MgP0oyrsm63UQarX9tmGW
xxZg6XH03WM0C6zbHjIyK9340qs2ZRoSe+a1r4mb/2jJ/qIxWbmWh7WgVz+mOvyYnYbUyfa+UBh4
CD1kHzLtFNgl/QBMAcJyXQGbpBmy90tKrZfMFLc97hOqZO+xi8YNQ5Y1zC+sESS7JoCnwjpYW7Z3
nUWc7Rr5Hmf2W7PwS5ol+vYnLnMjaadxxKjRcvMXVSm8AJH/KAL1w/a6H3ZhMfe6i1NSCzNFBQd4
XKyXvHkdjfRysU9LLVjGCfa9MicaaCloZudOXOZl/MpZ6Co1o+ZoWKynvLrai76/xceJN3fqZ4jB
3SqHRb61h7BlPswFbinJXjUEqZx3BK2MW6rZ5hJkGWNML/9OBJm95ymPA824KM0L/TAi3QhkyePg
YYFAkEhFnZ33dWHQCUy/B7yLUHyGY+/RPp0nekmgvvUoaDo3VCYTFj/HiyPCE06/fJ244zMeYVC6
8KAT5BYmqTlE9qxdGh3ipxgLJAA3W6+5TeEI2jL9iAPzwaZYZHZIz+zn3TrGJewPzAXc8wgJKUHP
WCiLsw9R+8bq4NTB6d/rbXQsyR/VNoFJV4CsCaqZsC1M5H/QF7XLopy+ZXxlly50JHqViuzVrYXf
dmJH4lX5Dyq9kDYGdmOeM5/Qo6aAhRrwklUQJe62pepmQBFbeG3oDM5PpWLM6PibzB6PStDOUvLo
sXB7PSWSLTOwFqIQ6bcrF8XI/C1tDoI+oSY0dYwd3oKRaU+ZSGvX1m/Sh1bqJsYaejOjg2y3cLqm
5E82QJlJEhy2//5JsbSg6w/6OP2koCG1AN9q/eOfdXlKqNlnJHJocuu5R04Er4q5E3eJxL4ry7tY
RkieZOZNxK3++78t/sXftkzioBzHQgCFwf9PL4gzuDmj/gxiGBvvPKT/4g9Z0bPLmMEQ7nUp5nuJ
WmSerGffE8dgHImLjr9Zi96HgZppxZF/o2uZ++6KRNcjuZV/J0uTfxGFBaZlem7g+ybZNSwN/3gv
i2YqUjT/HDYgpFjU0iD6ZDisOA3TTM56vFbgc6lkH5Afi64KyVg9pt9azBHHvIp5wXakz/xdSUeM
1uADmgUz9Qz1p1cWH1iTPjJGhRwTO0dQlKkkei8xDsjy9ixBVKbu2/U4sKud6/o1mXVOkqIpPOs0
aBO+WQTLjZdFICtp5EWaVfuEC65aIPfpe+nbkQC3zSpuarIrfDiHcXZ1fOZwP+fRV1yMN0TKwuak
YWPO8yGb8T5r2mHtTC9CDxljCfWvoL6NPsqF1WMDXSmbosO/PyIs+y/iWJ5s1xI6vscz5V8Eq9C4
SsNn9AG9MXWBojlbNKp0v1pv0ugzmdNqVVQOxmxBAwG8kZxXMIPX1uDssLSVXA6YKPue9gTjRrpA
TT4e2sHYZ9q+PsM/3i3E6BG+oZifNMFwTySwtaus8nJpg3w3mMt3vmCjxLNV7mQ9w0TXr0nExMJW
0TqPPlRrIISzmFfHvHR6oVjEDMmSkXN/Q49iolFZ2TlVl2AgaifiQLLnAgdrBXSNmRuX0G3S3Y4R
i6nUGjUdMHv1Fjpidto4nyuEQgsu+5kzTxN67/AzqQr1v0cZN+d9a298ZcmIf8zbGFZXbZOi+4RY
qsf1eS6oFOxtBogpMouPHmjMOrdNPIrQoQwz3xZqMGE4e3o1EpMlUJhPFHrMq5j4OIzmUoFnlyEX
GgYetRt09+dZe2WU146XHqPK+CoFh09R4DouQ/fNgiMP1WJhMZLSYJnoylrVImQhj6Rox72RCxKH
EkhUrEuSlZFUx+pD2MkMEgdBaZq5z67GVDXmSZXjD2eMCN0odvAmr2zwY5UWCYA84BAI5AFL97vK
eZ/ru1ofgXl+GeN036flcDNLQiXIxkAM0E/Pdugi1qiJtR87yEBl+/Q3h+u/uKJANpKWaUqCrVzt
Afi9YlXB500co00Ptn7I+mqA23ikhgt+Gt1F4SU0rZhiUeSAuyv18k4vzEqtpHO0jKrusr/R7/5V
8Q07hYsE5EneRZxb/3SXulniWY6t+JC56g1j7S3l81GPvuHwokWcCYfieSzH4VlLr3I/+wjN+sX2
3b95bv7Fyd0m1Itnx/YcJJF/lp73MMBCWZTxoYumCuUN76qePO8WQnOFnhml+GdDqzYs7qds2L8A
nrpq9XxDav0Yegpw9EsBWcF/NPv4UZCuDJ4EjV1cTX+jxA3+IpMPHJNzDgr5wLJs5886XApshzX4
GB2mNAk3Blt0lBUbc4CJ74dCL7Np6wGYe+Q8NDbo0YtIkPLomUQtCX6QAfXlnMbjto99SM9L7K2F
nkZhUOfUS2wAc1ZMyC3CvLIPnoniQ/Bgwmc78QwZq2oIWuIOpqd8TgBxgMq9EjngzzB1NoHhBs8B
vZAw70XzQH59sz3PxJURc/VploNIYV/4fUCsFYO17IWggRRTb9Fvqz6Odrwt1h3KyicQmzuZB9cS
M9hVAOQ7ntlbGHBHlFPJU9LwtrHhqIBgt5ZdHBgvTdVm8AAHhquB+TpniHUN+6BnjmepaKHDtgPj
MWKBa3KNgAd6O0hOyEtRPAQR2ihl5/Mmt41jYLq3Ra++3dLs99I+hEnWHMrWZ6BdTsmulk1EDkJ9
WQeQMrK5oDlNOVvlczcdmjj+6sa4/FV9/Ofn9H/UV3n7q8Zp//FffP6JzKDB79z96dN/PJY5//2X
/pn//p4//sQ/ruJPNJTld/dvv2v/VV5/5F/tn7/pD7+Zv/7bvdt8dB9/+GR7NjXd9V8sVb7aPuvO
94LHob/zf/qP/+vrf2KN0uYLSpj//P1f+O0n9UP4v//7gl/Tf6bzH/lO5x/6zRXlk9fnkVjjBh6J
foJr+G/xf37wH66HjN1yuYBruBMl9m90Jzv4D8sRAadKEzeGwK3036Yo6E4OE3I7cKnJJdf//y9T
lK1F+n+oaBHaS+G7FGsBJKvziel3NgJbIg8jsAIhIZvlQsMg0jMbR07GsazCKwrHk+stXBA85zGv
6LIWv4gO5nQXG9kp4VpyLLqGqLGGzG4T1dcqC0jNmhB9IX9sUFNzbd90VW6us8knhT55SI3OZUPK
5hyrxiYL0RSPQRwex3r8agTInn75m/O84AT1l8fJMwViyxRSOGBW/3Smn1hAu6nw5TFsFmsNr3Y3
xWl+OOPxQhMAXuwz6+sCRSKJAVnjFxSv9EHF1S2ywSU7FJb5XIS0qXRy+6phobCkSXyRNIAxZLht
AhuMYWA9yc5riZwqHwrD/AHmwbk932Q58xgZTOY2DMiXgL4+ifEYGxonUNXa4oxGUQKh2s3kMV4Y
WQnB3+gPsKJrMPsTXNdQjBdBmyruu/OR2hW2/5QZLff3kUgoYlX1TQAO55TP63+GvZ5xNHNaesfF
uPvnlwNPzyRyFCYJcWhtIJaDHQuy1PRNFDNBDFGErs9srvPNGdVlh2xsQZnsQrejbLQw5+/K0H4r
qdvE11BCxJ0dhfi+Adqh5vq1NGP2Shq1F/U8Z0XghRslTfMEoFjtC0nIdplyJaNlcpGwkouuWPt9
Wg4mz668ywDrnxY93OX6cC8z0iuqMg9PjrQZCKfIWwv96dKZwe9uzl8zKm/TOrN3qPIi2sd2ezvp
72o5/FpFBo2YIoN6eGYblZEOlAoc9p7FN6/YPakj2UIameuc6mxwT+eP5mUB6fiSGvWw66DXrKXL
PE0VcAiy+lCpBRjTL8oUUr1Ty9thg1UB9XFMvqNjL6hRu/pDpD0zWT2bP9MEZ9u6Mzu+tJjMw0i/
vAywN61ENFQMF7mppJmzASvjiwHO9EVftgRKV/3z+UvnG6Um/pFKfEc3f7eYEWlDGUjs0/mm8r+t
Mtd23aAFkfFepdlwLMdLIjiQfJgTm7hlcYGzL/gAmBczd2A82pBtZgc9c3j7oimbywxjMOoV8e7L
NxP9y3aiXl6dsVJnRBR1FFN623hG8sZqcJTJkbklhH6y1tg3rt1iIRV7uDhT2hQT5XU5+BZiVa7Y
CEV3oV4EtGC+unyRx1aPIItZyR1BLo8qacAluBl6xdseIsipidOrDE3rvg4Ym04wlkXgUkum6uAl
SNeMbCJnAzsh3YE0gk06dfPe6LJLpPHNujdqe015Nx4BzPVOjzoh9GfWoGDA/hnkOJk0K1YtinU5
lXeG5phRm7JSMiS7i/KFn/eO57DShS4WLQcrjaiGeNTNoCYi1zklAW/RfICVYur0G1GD+EqcnRNM
yDDaC8DX8UZU3XMTdx9yyYzT1B9INbVoyxieIrm/6Mco20dx/aCqeWBcvKkGhz5mLJ7qfCEAqDKZ
g3dEdUpM3k7ub101BiuZVW/2GNk7QRghIKV2H9KSQeG3S2bD6sBRHOwZ+nDGgxCNbISklCnNluOg
PstZeqda32TBPRyr+ZhCUVoHNATr84mSa199cPJhG9ZuvV+m/K71em+TE+6+Yq2jtnnx2GS6qYlg
8nfkVOCNrxqs6BPpNNZg7OwquzE0K4wIUfsYqKeoIut0SgvEVritVDquZ7aaKWo0lnxfSWmS4KaS
nS+Syxa0687IgtfIc5gboYogX+KZ0PPyGOE/Ipiy3jDWolTS+FA/RmsqEvnRtUgf+spmqFwbDPLq
9HFU1cqv7adCZKdlhrAHqO8aKRXyNT/8An3jqOI97Dj5wuI7H+bUdKcsbtq99PP3gjZny+xrOUHd
Z8aI2HvjqZZDuJGvhly4l2Igw8HpOB560rdawiT6CEs8+XFCsPtQrXgmkKo5cJ649+znFi8F9jUD
O1KJboED4n5ACMs81kXaNddr7gwxHAzhOoFlxTCLY9D0hyRC7BqEprdZ6t4l58JcO7kF4wWzDgt0
pEfeBoKwe4gr8BK926PqsyVCB1YPzSwOtdd0R6LlhovCvoebMm0KaV7lkf3m7IMkGXZtXH3JObp2
fMPaqDYhrnqqj4FVuFfSRUiS9/W67fpqk/pIQCt+wp4779qySR2y46zbhOmyrEWDCIUF5BandIXo
iKlMSKTMHlj5jykpoS4TtbKohrZHmSFqhOGmYv9jm+mxBuG1A2K3PWMJUvjBB3qfQzPvELLMhyTP
S1aG4U1GCtOmjOsXYUXQBLWE256DVRNTvkRD88NrInCOClquMRkVzEckh3E2LMTZy0OiqgPZwqjh
TBgnRdRD5w6XK1QxwZoQ2oZt/Ka1B29tV+20BWPC+WjJ2ISzgVAsMteEAQDA6Z3dsOTcjdl48mIE
WkthGHeSMLcsSAAX5eJEauTaJ7HQkJ8huoANZxZ33QqYJZLvZz6hVt4QzxDQiNlElrXNXNGuPZZE
kDRRodbFW2xSmUEz580MLBG1E6qe21GK+kFW2ZXj9dsuywKiMWi5GjIW9alsZ3flzSRk/lSQdyfS
F4yWVHtMSVexcOV2aEhbw7jFduEULQPg8FRdLVWyGRGY8D7v70yzyfZGD6S4H97dzn1mA4Am10Fm
gbiE2bCTIpPvLK35WPalalBM9uO27Hj5q5hgwLiT/a5m0eyYAQhrtFeXNRXbC3pxN7oHmjzejMp/
q4u22bRL3m+RJKaouBmIvmYBCBynMJpt39rOXpDESiqj95qwXgCYNxIUk0vrFqSeuM2jce+U4Stm
SX9fVeNjPSbJxh6c74zhUDnH7WVK/mMSUJGhLtFhxthHMsudN61XyGMC+XDTfhtp51z0hZamhvvO
d62j6u1tUeArXmKn/Chbm6ypjsVHLJPgMAFdW7lpWO9V1qZQeymB+5CAW6W6Sy+ouYQ8OiIXB1nl
l9ZUX+EaZMOWsFZZ2qM/WgcLat2arKPxfTavnNGfn/0yP7LfIGa2NzaNbDlO3WUzyMojaQCiTJD9
RHOyztulAMY9gElKtSSlvOoy9IKF0SIfJnbqhJpu3gYeGWDeqmHG4y0KThCLONGSTpPWSAXL+bLy
yASl/JsYuQPndrkxSA68YjRTd/1r2eQ/fOx/rCTQZbY/edEfSnu4S90ogkaVszYGOZrlxa4ViYmw
0kF9aT215zoPIUWWWZtpLnDlBvOPBcAWwtyI8Gd7V9chkz7nzlvEzVJ41iEvSKZMUwBn6RTcKGIs
0IRsGVMlNAx+uPaKwV+jePgizRmVg7xbsJ5v+kJcGdCXkFQ2u7JrfFRcwU6E/Tuh29RSKW15xUiQ
sXNHMkXk2MfBICOcu7xJpROtVN7eWmVYrMSo3E3mM3oyK5rw0DgiIKtZcoqYwoH8Yha+6UY05Us3
/5wLAOWqkNdzHYBgLgRypr5+EqiPp8l7LarwASGfWAXd8KOThsc6PW8OAdrkwtt7k+Mf7DmEVGWs
cWSwCi85sptj1/MOju0CgqGVb+wWDJMGBGEsh4tFoU/2Qtft3FmwbLVwtUBVuUa5dlC8yruChKod
ed8bVQdw1Un6wm97YS/Zc11X157tbEPFcsa01LJ1ztG2TGunQhQXFoPJKPC/Sly2rXjierNHZSg3
0u2/KzEc62XieI0JRWdF1BypOb+9PhuxsBSkbug8PxlcBURIGOkdRNrxvqUcK+1GYmpd7i0R3zPC
JyzDVEDl3c+leKv6Lt/EIWXQgOe5pzBVbnWPvJ0qznzKQwR0gO+OJsQxXo3kpTbdVSmZs0jlL8dC
S+6BZrJrYGnYm4tYMfufI8Vra5GkZqfVXZheW+6xVmlyKSv7B3vU+wauxT7PbDo5N74KZxRgbipv
ReeM23GsOQ/X2ixH/UQaa8wW6zgliM4XicJk9Mi1Wep02hNPO61SooBWoZUka4+5ThfFR5GCCpzJ
FVmHKG03tol1LFbDlk07hmY2Fpi5KSSVnzzVWYmdehyPjXXLUKtZNTxmHOveHvnDddA42JBK98Ko
xE82CejIdFflDv1pYvAdyhiTTAuajOTTabKXDfA7a1tF7atXqhtmRSJEeVrnFDFNxIMmMWNnlpwL
O3OBDp4F745diSvgdSzoCHkssWpl2U0x1c8iJzx0cI1p3aDaIc3vTEn+6o3DbGsmXREG+34YVkXV
WXr1AJg8MO4JJmx2Uz0TAhE0+W5BcrFuGucxxXi8sjgXkhi1bsNqhj7XbbyiRXqQ5oiqC3lTGmCU
iMrRcP7m2u8zVth9AyksFh+qGKatbYmbYuHsBaDxojbcp0zirWr8zxDUppdU3hqnqL11MpFt0/Qz
sTyw8bH75mrrihnlBBmV81pZsIgJIEhNxvAsmQ99ViC7V+u6MvEpOLLc0ZthTnKGa06OC84GsPlI
SOPuOitsSsG5WhvTN+iHtzFO0TkL7GINM5CZtPiIRK+OwCZjPgTMMvfB6KLZLdQagXZcXoSjLkpA
fTNlzz77NroM8uCzDCOAALSIZVaqTdkf+xFOW2DUaDA5/aGgIe8Tf2b5PSJKfjTweGLOgWHaHm3V
UXHnstk3WfnphnrPLedbQ5o2EwB3a7VGu4pcuwZNJ/dyWlz8KdNq7kWMIo6tbNPHDkAvdKZxEoP0
jJN1ZCKpxRPAatpFDoHwc1h7OXBarGHxNsVy1HXMG4cJrbUMmjtDqif8u/46IUqvTdP7qqi+bNl/
CXoRJ2/E1tw53vw+TK25akkew7H4nvX+Q9xYq8FIkcPi5Gky1G92GRDyJd89KngTWd6qmDxzjT3q
NWuXQ+vQOGQe9u+mfuAXUzYlnMBaP30123FbpS0KhQn+sOlT5HVlGu26Dm552b3F2Vgc4RmfrNkg
d1oGBPjp7FF1KVPPA9c8exRF6rqnl1uzK+rJb0IzGIGDTRK5nk08o2WN6t7h7G6QFUmTRVqHobDV
mlTYblAN2Dr8ZFNOPePvpXo0FdQ65shkBiSIHCPEEVm4XOv/c1DNMSC8/8femS03rmRZ9otQhtmB
VwLgJFLUrAi9wEIhBWY44Jjx9bUQ2dWVWd1WbW392tfsyjJvDCRBwN3POXuvPRdoa2uCcHrGQqbD
7Tpj71oahJEcSJZhPaV6+gOlKPurJu9Kr/UwIhPSUlY7AOsFJwYeB44Fw64vMb41leDx3y5k0Zjv
HhkkKxdDuAhoMc07pHyRFtbkFN340Wg9YsU0P0j4AnxcMHWZZHPGYdzyV/hMZIvnJts3afmt0QvA
qUlUuGXGYWo7Dw56/1099t7OdVZ3Z1b6ibP9Wy4xNDrxq2+5SzT73kvNIRKB05ZZI+NHrWUjm2OM
dpRFAU/4rV29L2bUwGCJ5PHx8xnneJEcN6baBV+CVqPejDqZVm+CfNvf9UfdHOWW10w2pfWb2Q2m
b7ANO1u0A/W/SS3PPoH3YD7GLtctnnDcFdILENHGARSBhb5bS0XeIOCYMRLsVySEe5sJH6ntaXKI
URQ3VqXvfBcxL0H2oZZmT/H2RALJxOfd5HfYbq3DEqe0T0w2pPwNi/4bcR/krPjtpZm039PUscf2
HxnpgVkjjrIfr8qxg2K5soaMg/bsQPDFrVi9LMmt2XLpKqQ0eLL5beSxDfG9mmMadtM+RjT4URSc
X/drsUx/OFqkWvvk5ANKFmdGXNySwQVFdNcWHhxrhhSBf6dghi4WF5BT/uts1GfCwuE+sFGy69k7
1BYeZF8LWy+L6Bqz0hHcuyvJCQ48uRjhFP/hXEVKqL9A/4mTY1nExbkClN1qihzw7tj58mLanOZL
Oc4QmddXq52fgfjdejQSYeqm341tHwguZQa9OE+I6d/slCgj5FjO8CYd+9bp7m6oqt3MmULM5R0D
0+fe4mkZOfWnlflUqbCIhYzqKvbDOBF3/kzVugbkKbMxlPHPmOpGGzJaVfOdA+wkIzzXUBNVi16z
0lYnZkhHX+tv+vasWfK7VfW7FNQSK4hQZ+x/I8QmvsUwmbKZ7kM/dA2J5P2Lqs3X2HjWXHLQbKn9
6frl6iUeYnkNgjN3zxyW1Ta1UfPvAmaUWMXm+UJJqrRfs6b3SBO1mSfD+uTAhnwP1u3QJT9aNzst
2OcoosHA9GP2wITIzd0/5ljcC4kZtDGSXzh6HmIqzkw2N5Jy/qDnf5bbZ9am/tX9K3BhIfd0XCKC
8KmObyoQuV1yTQDt194Vq4MxE3Y72v2XgRYcvr+8b/TrnGTmyWKkXHBMJc/Ti/eq9o290GdQwei9
Ae9O+1nROKO/TwVSzhs5HwRuR8psWObeel44SbaI2hwDmyJBW3T1e+2UaP5zRq1gtTq7dP6mxcZ6
BAZfMZ/HANnGYwC3bzjNihylBt07dgv9ltSEJ4kKdq0tQ6ePiXXLFlzJSSBKjswAxXhKK8WvDz36
7tX4KZfNztkUMNeb+ixFlR4zs6Cbrnd3sYsokCM2Lcx1+l31SDgIkYrgz9Z0JKnNXWLGaBHknF51
arr7yW7fir2BH5LC2zD3ema/eQ4nGm2Eo4N36L4t0OFa2vpZNrMWLdxGu2xk5GZQSuy9sYHd2kKP
XYv3LsfponVPICgI4azSEqPXmYXIjcoOhfHWfTq2Un7Ivnr1lZT7dJFfNmfdQHss3fRqNBByl1pl
RIiO88VL1VefEipmYzsEKTSnuxZHwxUqDauiv/6aK3+G1Ytg1V65EVpveahWe73z8cGhIcivJKzt
oIBUobmwh7CCVr13S9OCEgP+3k5YujjIxs2i0kqmIF6N5aiOZTX399mKFHY1IC0Mwg29nqSCyb6a
hBkejPIPhnliRfsa6e9Co7LnaMnnRlTfITIhnCrnPE272V9tACbyxdQHYlTt0t2T50eG6Zg/LJof
U4HML1MK9VwamcOcaI1i5h8Ra5y3a2v+XDMxba3jmqDOsQnnnIzUynOefbNK7zJ4RWmenwmPQoW1
Zaxmy2AfOqE+s2rG6pbJs6ids2jKh7I2ckbneAaaWHcOgtQtEszEJ2BqTN5e/FZ71j1ahM+Z3s9d
K1eYAK7V7edJ2xHTyOYI9pflnrhDT3X5teWM5Jozq6Ds4N1gfBrNmXR5+kWXzqu+c9RCUWzRlTI9
KgIbHTtw6PKx0wz7uvFQbdrX+yI3cMRy9/Zz2TxNiod7Jp4rG9vpXtfSN1K7s7PXzARYtu1FQQbf
eUnTEODnVCH4nJ2l6fotnZbTMm/NSnsIdGNn9WYX6WYKgURxirNyoMPLYt2yVtSH2sz9TSc6HwfR
bpnufmRP5hDg+lmeFomvkQCwXG+Gx6zWI12ZJ7YJqPQ6onbbOdXqj0o00Ap+/DW1OaopuTLMAFFH
0udF6CO5h94Pi5kICW8c8QXpYVcoIa+Tacmb3+DjNEEuDJzDq4OOYiiokgLe7yaI94jOO8+j4gm9
tV7Zn+MSTA6D0wutWTAk+JN5ZNsvAQgvWfKnZkmv/er+0Nk9Cnv4AezFObQT36igBvX7uT+42Xfb
V/ZjY5JuxjnhHHuEjDKgRNG1czZncUNJP8OvOifaQJQ16JOdtg5PtkweaB1NB5ZC8CS991yPmOSd
1XuJ/ZrIYymnx27KvrOiPvbUSIAZ2OKnQr5NWUrDi0fS8LtfdWF5h21aGGZk+EWZ7v/IXPli9HV/
i+emQy7P9mctyY8kpuLQC/txnch7oqobGYKZNk657L1hSrBPlvdkJZ0soYm6NuLnYFhPXZ6GYKk1
znZLHOFLsa6cIAaPs2FSky2Q1e1jbukTNRDwD0OMR9Ozl9M4XURPH5MIdWgO3kSeatydRVGkBG4D
LRZGep2n5eg4GDy8pmuDTK5FVIoY3EMFXrpw9k3fJiFSjvvJXHkm23vnTJQl5vq4VdyC1JyIXC7N
tWAs8QSrELEyLXB3qybTYg5XODqYZoSHQKz7tjXeZwqfSY7oSVzdviqDbujorb8rMFDF4KVHKybp
zm9/2JPlwc6kv1K5e6kV6EutLj3aeBacaZEMl+w1NI3cZZBnAJcoOJWnxO95VrASY7AThDhUevwn
lrBQBDM7Y7AX+nXFfbxWvymu0gMxKHvh+r/mxrSYzkiMPnIIiTTMT0J9g+LJQy1DTaKbpGwT1yvu
nfhBVZZ90dv6qSgo8IrF4vHMxxv4pI9kzoOxW/QAv+R7W42/ZDqll4Jpd0h0t8PdVOwtrtZYtYq5
B7JfrddH+uXAPyibo7aLEaO5emjBUx6tfjk1DkqxceT0N9nzi3A+inS9zypyZBm/DWf4pwQ2om4s
ahiV/oIUT3fcY1Ixlra6bosHmU792tSkNspnoI5vzTAdfZvcRRqLZTg2LAIV7Zl82Pr2q4eZskvt
fREzrnfRd4Y/Ja3q93S0+dPdECkdklA2VMl9pTfTXQ9AI1f1AMvGZaef2igu5IWsWzAdGQSutG2N
0MymJ9D/7ql46ctijXJCzDHJV3fktsz7XgfL9df3ssDjdxf/tSjt7jhnROS2OgRqbZEH09SZ3OjZ
b44NW0R3JgNTWETIxx2xhjmwIaQ5UBlBmeWieiq0icO9Q+DqtA6KsT5ENNI3vhK7NoK61556pINc
F5E8CExmkTdCLSlh4aiSKBDbva1ZgwN5FU9OxW7gZ+u9TUHIoj2AURDiDJX1dw1eDvUvoQSxaSbv
ON3V8CfmbP4IJNS/77Q1qrewkhXRw1KgsB/MgdvtERL6szUu7bGPactNidXdBt34rJaF9MJCu3XD
OASc+C/QKGjzlX16bZvi6AI81O2pfVPuGhgJWRlTbRB1URyUKYhVT2lv+99F+mtCiVjpPE2N3W7U
Cx0xrY3phzPgYEz2YTGxWLHScvjHvElugxOlduGHvcy90La78s7Tjf3wnq/NHwzHHJHJSC2V9dN3
ZP1ludXZQQK+KHnNU4ERwBoOYjXaA4p8gmJUebdWRthoc4oJUFAUxRy9kdhxpUBssVxUKGgCbdXd
cJS4ERRgpXKannADoozAMpw4MwwI1MMUfcmnWHJCFkbDDAEOXAutow2/+MWe2O2L4ybpPp+rC6mX
WKkoHBhv4P5YEu1UNsN4RyI2NihMfMP8Q9Vdd9I5GwW9lhE6kOqXDX23IRMxFROTEjbE2d5No5ZS
kgq+qUX7oGVMtFO1ProTFtVxWj85bWg7pX5hAoJVD+gi3tB2xKIRR13WU2jO9oFoGza/xagere18
4/boOTqVRc2UY32nXU7yDwX2aJW3OV4FPYb+0NqRWbhHZmu/c9XLSCgjD/IYwmdG+WHEaxL4nonD
yT5NNpNgXh4MY10+Zd36sI7FeBs0mhS24OvM2/WTceUVEGD+vQr9RI3HZoZ5MOVTcMDpnpYlvehN
h9HVEZ95hwhgwHbt6jK5d+yBvY/sZEpGI8oLa6/TKrqya+yYtfU3F98lcWE80kV7VRmvabJWdLoX
0iQgLd4c5IOJ5G0nMg2x7YYkIcj2yNSdobFJV7ueQXT4PLmaUf/08/rmyGrDtyiGL/mlnI3iWZCZ
ls3l5e8PTcuriyNI3qRrjLWHe6FDw8EhlpQGpyDYwadDUGcYlpSkmM8qM2Ny5Mm7VcSBWYpxLxo8
LFIwu01X68HX8RPmzBVRDTCJ6Fr9rp+dH0lf35E5MIZ5mtxqjLXvZOLuVM/wvXZJQUt6Bx3JNuk0
mFeZo2u+FoTVLDfFiPAMGYdGsO8VrMwdKDNf1neDC/kra1+sYYEx1PigWUhuGfyz1tH08hzz0Dqu
FUxEygbZpAWoT0h4EMX8UGAktuYe+p2cb65XSrLbyTwj1jZqOQZyiPue65W5JX3MaRjGyPKZHrhN
Ar3OdWTUGISvpwsHFEWHyDamO3QpK+G5hNGbY36faN5ToeMqj1ck4OyBNO56m+YX8RXHBmXjHthj
Z0pIKE2xRIOLx6CL2/u/P3SRR1nmRKNjZSe7sRea/qlOYjTLLD05G11Yrt5TTlQuFKuDjqk4aFNM
lbUX3w96Zz3M5WBe0i05xqLlao0p9WncT7h1VuL4LP9i4atBLakeEiKTWXfP0uXsNJMOHC3J0atr
c2+gJ1iS9Q7mzFvSOs7FRLMNu87EsAjJggTGNqq2jOPSS5YwXnDFmlP+LhlsLmWhR+1oXsj1hD7V
tCftLSeEeddo1bin7zwds47N3bTA4jXrmB5KY2by1hCEMXPyTqYRNTVS0Ser7L2AXPRLMhTimYjx
3wB6BtN+a+C0llgO9LoBXuAO1SXvvfPg8v1YhX/I3ArfdiYeEmoEZXpt5FsVJIu21I7O3PyxiuxL
tLoHzMPtokYoO3KQpdJBsXkEVtkcVu4maTqfJf70u6nK6WIiP9M1cekUUpQ6ESevcH/WWUZ3qfev
BLMlzzmDxxy4IcdiVsbylWjh6R7xl5nLyHSSG5MQKrraO1H7s8uw8DOGjdSa1AEbCc1CCahCmHPQ
VfmxMfnSO6oFWFkM1DLFHxkSb2/O7r5fk4eBARntu6XT8IIhD6zJdmEXu1cT0TUQ6O8SEs5jmoW4
bckXU8Rt75qeQA/a3SWWnAN0gnKPm413atN9q5YTY0CG1RwPIM5keyWfkixe936W2Ue9HoxQW2qc
Qi+WwWhIH4uLLB3mNTXdDfrqPmFKVl19VKVJtb0prfvliZI/PvU50xicyOSuxDALY6WeBKbLPO9O
dFvwuGFhoFHhnCfp04pnHEGNPHC+1ZfbmpIjmZePsquplOb0nCLnO/i2RYebjGqmoBS9Lno/j1wU
1/CCMteX0Cj7n27haUfinAmcI/C8dUBvxg7r7rrFceueG0m7SV9GdxKB16yP9kxavWXFqDAlZorB
6Ti6rf5dNWTxcWt5z01OCE5vf/kLtX3p18dxksahthXRneVyzmvjrTByQuM2QY6//fj7v+wtJw2u
DzY4+DEdJCoGpsbchX/TGf7++KvGQJowrkGpzwyhUzRGysqRcZuolM5UHAx8MpzhTUo9hToMPk0Z
0I1mLsQv/f31vz+6uU32vea98tYZ+f5NSvTnmtan0T38DQr8+58S2tGEek3HfJO2Ed35mpZCwrpf
GVKxZtCIx7DCqTNapR+yKHdnLJcMZVps5xjSdOowi4pvGcbzf2YFv5U9H9rb1Ge1lr8IhY8/x/zz
j//kAyv7Bzf7/2upX5YGRfSvryqrGT31Kvvd/4ssGnz3f6ulvv7K6u//zZ/4j3gJcm1pHiDsRI7i
WcAI/6eUWhj/hrQXoK8hXNNF4/ifUmpb/Bv9VSjlwkf1a5k6dob/yJewSNfdgncFuDodvbX4vwrK
/V+sb4LwQp2/yPc2LbW7+V/+SUrdixzs7qytx2HZObBRaCqTMRnqw878bZzVx/BCkzSE9umcCE36
J9H5/5Dn/3PUhMEH/FcdN3YM13HwZPh8GrTh//risnZk6+qwpaEfMFUI1v6O8hwxsdsfaA7O9FXd
b+w0/48vi7r9nz/zYMfOqDJeVv1ABZZWHDgP0VAGiwnm5s5paOf8H15yE2r/i2D9v3zQ/0KBLxg4
xh4+02NvBcMKH3SXdVGCkTQL+/ztv/94ttjSR/715ciBIM5EUEwK26Dv8K8fsIOAR3YkdP+kn2Ic
6Qg2bOvG3snEtvbaa9bRN7G2msUlgC5cyAa7+hUmwlQgdiYM7iqqmvJWi9kDUVwFePA43LXU2Kuq
nNDwLICMnT6wJurvsRiNncwNfb9UHSIc+2tESTDzxbNviPpYg/gnXL3qD7Tvmdm1nOfy6RZrYHer
fLraLp3ObO1yktq7OnRbbz/yT9jRweulfrKl+YTA1Q5Wfab4WhK2cYzw1G9E1mcpFHkVsjW8F6jM
IQnPr5bXjAFb7vMsyvj5OmzaILPJjtO0omMXOlRJymsj7Yyjq351C+PL1fqFZwYgQL28OjTRp3pA
uFU6586l62RY3VVMVOqOc0Zkd5rM/jdD33sTkjAUQ+ub4vqaNe2HZY6vcCrCruuumjO9LyZbngAv
Sv6ZwazWjUNoD8EwUWG6HcOL1Rmj0v0cMkxTLknKu3W0gUQO0+vc5U3QNOpDT3BaI8GkLgDvvFDU
VRJaqjt7c0jeb1v8xqf4TU8HT6/FN2EW+ErBl6PZKJrA86rAqNdHachDMwHxUjjaIi4bKMLlR62d
ySOoop6uZDg0gVGVBlZHAMaNzCLblh8CFmKeFREtzO9inV9T1wK8xRhTza8LjUOmww3qIRdFiVi/
Lat6TZqvuup+DV1bhosHncfPAaLCflqKnPbV1HzEMyoZQVZY7UEDccdXkuu+9Ulu2qAy3P6eyppf
9cW5LfLBhX0RFh0Qww7dWeOgaeglpUH6xBCigQVIZ67W+C1SRrbZUWjRexdVOYWDhqm2cpl9lJY1
hlXHVfPI3oRpSx4jn/FEywNWlLS/NaJFDkafIUJlTlNoD5gWoAvm2Z+u4BNUXUxHQOsvZJJCsLDo
x5ql+pFbCEhy2X35Egm9looZ6SPjxoLfra3Wt14yOSjJt47N1Q3Qi+8MYkqC1uONtLYbUxesVaCP
SZTruXktfXGEZVgEact7Fl396BvqiTCeBJWfcZF49oMRl2xk6RgISrgIfalHkEA2vgv3D0RdHFpI
dBg2IU1iSpkWreKW4Q+MLSNNvmjfY9EBtYAi7oG/KwkQnH0M8H12k6kOjWbrvHofGul0TRrzEUrh
P27feusbxq38TZeSk6BXPtLPZj6RdOuut6nAFOBnZDBNEGsGKMm1QPjlrMBu3OK03TdI6F4IGsMw
6zBbL/sPo3UTJuIjQY7QlGzho38H3sNUQucFBB5CZ/guNTpyS6ofx6Ha8/jeYU3KT+il8KtZqD8L
9ZDVM4SGobt6Tf+q1cqhzcrl+3vn6fS1WHcxHCbNh2nyGJZZWx3yPI4yFSeRsz1xUtDREgedkGV/
1GmNoZAPWtvMj6MjdwNoiyJJcEP024F2MxkoTf+ujP6ZGuye0X2w2jypxvbDciy4eSBjB1Ig9r47
vY6Ca9w5Co5WrULhD49qcWntkSvg1QmSLw2W8/gWAwGPBmcSpNBWTQDwGRiS42zdsZVDdXXabidP
asS0INCjfs+Ib8xeS+tNteB9YGZBkqvcR4fQyNzlgUxpMi9yeesbirZY55tPKS/WmiX/73JErbZ0
WNqXqr+irkZmvmUKVDEfCrWXzqBolyf2d9+xUI0L30jpsfjPU1ib8RNneH6ZL9VezW8a6qzFvg/t
1X1KreWAN/UVtPImrZKPGfAXNU6HQdWvmonAUREDRyeBDsl2U6xoAYV8983ptR2XVwVFMNTiG5Vi
E+jZLIIkn1/p0e4TkT0PkKtZVGGkTfa3uZGuhmlbY1T1oTLnta2jMWno2ivrW+bLqwkYmTXTOOmz
9TjZJQSM6rHy2z/+KkLwu0igtueYWeZunblcnVbs7RFVnO5hRHLaimqSaF5bq87x2l0HnUtBdmOD
3uPSpVxWnFAiQJMN5Qy+mmDsiZA2b6ipka5k7D8o1WeYBRq7JmhlzCnmdyaYJqBZein7G+O5du3f
luI4j6yfms9HQ11H2aItJxK+P7ZLsrRsMaa94bh4mqqiXIJiXP9+QEMrmSQM6fnvDe80/Ufb5Wes
Ss2BBO2O1wwWg30UAgV6u/4nOzJNQpOJSc4X7tO6i/SuehR2d2Vr/0it5IcqaB1kAv0DySQXlKGQ
XLvIwOh28EFQhj0Qw0GVn6vhNkG+rWrOXyecUcDtUutG06NFmE1ZhPQEC/JUPHoTABvZdEQ7N3Ee
TKJ7zBdspdJXhPUqd2vbXhTiq8BI1RIYU/Woah4Kc54eCLa6h+d/bWtH203MNMtt50v7Eqhp/2hr
JEeT5Aq+EIzsXJCGPMqzKhjDe9NrM4tqbzvmuityYsX62f+zgeQqxQ6Q0vIPDQrwzuMjIH6UqDqb
SFu3mSdPLBYMWgtuv7yiPg5yN9MjVlkNVXZlIqlLkzCDR4yiQE0vK9HiuihuPVicsCS1LPRm74dq
aYsNJiLHFFdSK8aogkW7E5hYgz7pykgHIxOyqX51zho19Dvy3DTYAOdLwb+yr/FkxT2didF8n3B8
eU51KEeONXE+3E15P9zlbstd6uzHujIvqwbNyB6oQ+kgMCxwfrqCW7mVEy81mx8TgfYEtpB6ApaY
ELThNLot+Y6Jf1vV/JiuqcYaa/+aY6bhRUmXZJygLgJLheFi8aHS2uNylnhucr94GVeJJpQ8V4z9
5acmt6a1izlKjOBzYHfrLNrb1MNGtiXRm8xwWc404YbdOPWnHIgkQsHJDRLxOLjxp00bK0CO8aH1
hDKl2sLVWMYjHmuZYG2Zq4kEHdN80kbvpHzAnTnzBq8Dt1IzdxE5Bzg+ShNWiva8Pqwe5GN1Mdf2
Zk1ufQdP4i3RWHzGmUgH1KYRk7zZGfUjCO9q7xqk0tZZC3vI0jmWAUZujW34uDo0fL3p9yrQbOSW
gmYDl2xEGLP044vXDzayRC1kd4AXneoe3TrvvFjs6cqetGjtvljtpjsXXURirUbUzzhgvGl4yTFa
IuOMf8mWDegfbyJrAVsvztFebqa2Xvw5+zAqHxamPiW48EoaGaggglRiabIyn8hgRn65pr9rCfCH
rG+OrjXrcP9odfl6gzURkZOZ9+ogKUIhsNovi5U9WanYBvEjqC5kUKHqDYOOa7xx+zn+NKOlDsw3
7u2NvpxZZ8Xem7exPGV5inNRnGYpNp4UOnPUGhhKQ2Odv0bBQxWnBnHxeYm/B4NF3+Mx9Pos26X0
2469Sf5DiWRPa7vfHY9mJJuvv+BZWIe/QXpiylvFQvsJ4JBgMuZz4g3zBRzZjEfHmb9o6BjRXJfg
GVPJus10N9uW3FZjhFtavPm/dxQLRSa8jOclJrvezUMfp79QI5naHMWWizE1KP+GGkydvZHwewKN
qCQwYqCN2bj+2WXW4ofS+UpKvuwO2VLk1PXVwUwbwf9DCDyv0SydLFq8uMUrlH0W/ViihMuoQEBy
E4qtRb4D0J3ilpONByE+rnsL8bWr9rit2OnJ5Qo1U3/NGIQPoMiikuoLu1orDsXk/KoQonDYOq2e
Gh8qXDWN6VSBk8SHmC18n3c0X62ph37LRjzNxSdV0RgY5sY7am3OwpU6aNbgUz8k7OjLGnAbo58m
o53Sx9nXuvnmmESfYHsBj4pADB3IvWBmR66EwbWilx40aK8bvSeNeYxfCjmkB99AragGji0mcOD9
mLMeAZjy04JVEYVMKB3rYmfFZ1pPNXsbvCmzCobSJAfMtu+RhH8NFKxMMUv/oBzQdx7llrLFV5WY
f4idLM7K4WjbSGQlrcn3CmqUkAfANK6DOaUjMA4p6PBeuuOTaCCHGSip2ILSU+KhuS7BoDyqlPGW
MKaIkd69lgx/HCSJZFB3FLZL/mrp5WZyQ7vOGfV+44aaJcx8jNRyb5hje9dxtOiNvaaTqTIDi4g4
UyLkakgvyLuBYoOBTeqSHUSlsCdsozskIt5baiZ1pPN+9IXhhMrWntFPPpnN6FJNVN0Bz5G722Zx
dkrEdoLnplUdh9ilweaYH33Y4FfLiZ/ja1k7DoRGifMxLlImUWeELnDKJRRs2KTko5P2LRGJQ8ep
T/y/T7H2aWiggpv80Sa+GvFLuuSsNuPBst99b+qBYPvPLga3EycriZbEBUQTp26Y42uGYuhcOAhX
aKN5rv3Jv23GRbIRrVs6TEvgdqoOUIV4TLjNFxQeN82bP20F7BUZH99vcp9PPrZUxWm7dKdD1cyf
nuP4LIo8Z0any2iKa2p3r0tDri63e888B4lyKOzEP/UTqiNcXx0quJkqrusvc789brmaju7ghmvF
lMJcVuxrMaV95hd5MCdbNIYDx3ba7rQS8abhYPtozYjX3k8pFaNC0EJRTCDKSo1B8I11HuYRfSpn
/RTp2Z6vKkW8TgfiWHu6E7iC3kNHv4GcEw2CORwb3KC1vh4Zh93JqcGiVGIDcJcDJgXmggxlUhsH
sp7uEVeSolJbP2ujiZQxFuexKj+Fln5MeVTAoNDXs82pZtc47S+Jup+VxDgXhn0mvusCfyxavfmg
je3mMaxIyGq/i2U52WzBga+YiaW021n/uX/pF8LoqH/qJKZv+TqnRTaPMtN+NegldpyzO/QiLdsJ
btMR9JzLMWfXuVhj07ELbwYjKO5Y9UW2BN72pqRXUBv1QWQ0uYtN2zYgbZXyaXCoZONebuqh4jO3
mMnptY3R1cYNyMs81zadw2JdjnEcjZ5nh+7wN0LFu1NYcEbnTZtRcK2uk9IVr+5NjxYYUVVg+foS
yy2TN60N5JCtxPMM34ylnsYqfRY16rY8Qa9W4oohw4o88pJFVWg4KxEuVamtThk5h03vmBjEMT/E
OKXoR+0QU6E6F0WgCm+9a5AYlwnvgKt7mZX1SBjC1XIVlCEMJYe8QR1QWvPJtnk3pesdbYe8ttVB
L5TkVxzh5PPwtXGqtR4areRdbkRnG3WoWjT7YFOhhKKo8L+3r0xtmmBOUUPP+bovutEOk6Z6cDub
lZluUrQ0lHf9WPvhwMEe3QiLYNxo0K/Ghx7UI90hFvFBd9+wCfV7YwtBVJvmA53QHcyyU/ag6d54
XNJ+3jElI6nQbcP8IGpJg67hcpGfwxlJQHErVzTUoIgPFEdjoLdGfC7jGVRdjP4X/ZcrJfwaT7w2
pAXtt/qucFoQnrhQ6WCQiJUGCJD2bp57hxiza2CnfAJMWIPgcUyXMr2UOcefxdbOUjefygnzTt3r
aAVWhEPVcl8I5bOgkBRhZe5hEcUKlNkOB8Oog6kDUr9kLGFpTAY5UzAI0wSPFfN4nXFcU7WlW6DB
2h2XapnIXJDzUbNUQBzyRBRHY70PubgM7TTtV03VB9te5Z0sMLjnK4QsvdFOo5M/iUSrTkwWH63W
AunDIQgDO4E8ujjrsURSlHc8cyStp4zkGe/R+bWSpApaLXHgPTE3WlbrM+3Uy9Q1N1OkxGjFyg/8
hTwIY1J79GI2j7N/RVih8L+UBGCat7LF+zSvCCeSFjlexe5aoaRSY0rDqb1jwaGw3/Zqd4DINVGm
5SlVk++zYTtdylE3FjiMhJ6G09q+y7U6VAPmG+BebYjTnm1PEU+Gb4OTnIgfiIAIq6mzgkrnQWrM
8qIA8Mt5XW7zNL3HCB53rqkzr1tSYADIZaSw1Kmd/q6L+SsIBoUzmk6xy5SPvMHkMMUjOWJmVUbK
ptXaOu/xZmU0Z2KBXPXVVNrPEolb2BUzaqaCXaF0/GjaLqDpqJPRcawwpLdvfPwHxWKHsFJ8osVy
FYysvUYaO/uu9lEtdzBAba4pjokO1mux37TO+Wyfy0XduU71mKKZiDqfHXOaJSeWIszptHFl6v3k
wjfjrkHWXMA7YA6IR1cjgRT474I2JLS3+6vHKXHQbW/ZGRV2MJQrl1JDnbl0v10w8efKMd/8hP5t
WUPYyNKwUAml0U9XGZj6Qiru+TArdZKVoZ/7ieYjQnGeFTTFtYuCvUjzYe84G2lg6PuoM7jnubnn
Ozq+X87Q0hQseWeIiq6lpd3GHLnoPF/q2iBVaDaLB7vRPtGnZUkhQlNvfvlI01BTqfLIVmSckw9X
+2OuUNFFyQKcdIT/pJI8ICcH9WCN/07YeSy3jm1b9lcqXh8R8KZRHRAkQE9KpCipg5CF9x5f/wbO
rai6lTfjZSMVymN0SALYe6+15hyToYJhUwLJbooW5ijVZM023HO8FU5Z3XDFjgnrjQLCmiWQ41by
nS/WhcmqYje/F/O4zozSX/WaiDPEqFA4jJzYEt+EbqKNK0XC49IYCFeskPacxv1nEnFBYhcRBHIu
3BZbK1h88mBRwIXrGVE8kkWAJLVOJ8gCToU1baBLy+h7+clia94ac2rXDFCdRE6wnYxOYk3ZNZo+
5saKXbooR13AghlKFqtJ+hkJFkKbHO9TMwPm7DQLrebSBMTQaBdDdR5klMYUe2DwhuI+tKqAx4Fx
gC+xS0jdcraW9U0t6edBoAHdiniZUPL22U341nx/P8+tQTbNDCo+1K5kImzaUsFnJqgbrQ8JCi23
nVp9VNp2qjEHhRUleaP5n7ofbfzYPHG42lj41meLMb0RSXAidfIkRmWvpwQlGBNioVY6CDpt7KrZ
ZIi/MNlZYKzrj6RevLeY8G16o9iBULr035ZMSzmS0hOUrJWWBBzc44ZwtqdRPyj6JNDiR9nfagSJ
5AZ7XlsTkKQ3h6D0C0xK0k0gAU82G+AMS5ERQkEQtfAa5OFWqwuJzgCqaTFRHn6C7om4UlOGOjB2
wpUT6kcpx7jtpgcZdgfmBFcoDxt5EHYlhD57luuPMZnK1VAWnh7x1uqx+KAx+IhG5TYL6m1I0k3U
DtiaFRYyBcd+UMalwx3/0ejzsyrkb2rNLyRCDRqoE50JSDoNMGDhAnAw3Furhs0ymTXMC6PU0sd6
bSt0wmVkHbCoc5RXii+k5BLvm/WsVvgC6k6S3nFx8rGo8pqpJlViotLwLFjJEY0stH2ALgBy/uw7
4MR2dYqkmPpK9FV2kSpuqGNwyQVjeOwR+0uUtchrUfCn+GQ09anQVesZKSShJxSBAqsLwbeiPWLm
c2uo7K3GmEWPa33Vt3gV6+3EI4lCzO+RjkNbHMzMWJVxPFyLvvIMY3yXUQ9TaJ8b+kvrWAXdVOqI
pqwY+RQIWx9PfyTrR9J25+PUGI9ZQz6u9yBYMo5OkH+HtZqfwnYA5BnCG+xjKncx6Dh0LjiOhG0m
1HF6/ynyUhwTktpzpBNjsiOizzqZxlNDDBNSENTBGQxs9DT9ap7gR7WGQc6LVTxLvWJetYSO3oQu
GAnZVG5luaw2ut9a1wFZfPYz9NYnjoSLIPOYo1d9g3iOm7Gm2jFv4Pb492LITZjoGSXD46DPos50
ptPFZcRdDymSnvJS2LaKp/koOCQeq1TBzmFkV7T1XMKYBXIMFy6ATrXfcSwxJOPWS8FTXSF9xOAY
OlO5+3NgqSpaRNLQp3tNuDZ5XDtCZVywQxcHUpTKqy5ue0V8yQYp2jS1uKC1o0fcVcFOkMhkQAy9
EQox3ANyBPdZ63etGlQvVS+0BSK39nV/n3F2URkxYU6XvTpLnnqjr0662W2LNq3dGd2Vq0ouAiTh
CPDwFk7jd0OoLVF64bTnsFfDxglx5WaWAz8W9yrVfDcS+q41BZtuwIWQYfP/+cxMUpRoANa3Wrtn
QhRsFVULPOFRIRKVWloFtbnzS/pX1XJO/bMXBgI/IJafUACwG4z6KdDYss0uOSG45mLTVIXScawU
E7eglmMDKo2bpiooWUfYCJpFsjbGODYpxogiF+/PQo9iAYT54F9bDc5nFUaff25dIV5R4oupJtpJ
tZxAFzjgIPxCdOAghA5OzMyLKOWtQ8IGVp1gA2++ZRzok3NS9u/qaJzMHgn5n+eceuVXqbnucvxZ
RxJ95ar87YKQ1C9+rNUQMBqXhYIWLnT/3A19at2s5TUWy3GrShZpNa0LXAiciOgjVnFROCTfMROb
aIS21kovGfci3ECfvcAoS3Yz5PyNEyvzppNMfQXLXN7JsfVhDYxJYZ9iMDUBtyScAGIMXHAIsAcU
Spw7vkq/A8jXtVOfFRqLO6OAU1Ng6KaWhdbSwfOpKdVEc23N7Mpz0zH6Rj224ROK0RRj8MUIm+fE
whlIEmMlwweJL1iXqTfkeRC8FjiWVVE+UXstAWdE047ibySV0toKLWPXGzup1b/nJrR2ShOQbyur
xCgaQPv/fNc1veRwo0oM9MdoY/kR+SRmXgC4W1JN2CLaoCf5VVFle+B0vCoVM0eFVt5hTSZbKfGM
8SoLPLNxm2nAcpsS+etU7CaT1TqQHnLk75lXEpDUo37DGsF7hmB6LkUlgNvVo/qFoRbGAVUP+6NX
C+NFM0WDhkWG+VJMf1KVXWbU646WAiFNvkyiY6y4tUhCQKq+YYwer7M2UUpGl5DOzCaY4+9cNBiT
yiZTG4kQ2s5/13rBYNyvmKsye58Gkhz7AcRObBzz0JnnzgL20MYnYNUpKUk9+cjAd/LEpxtFMSXs
CMJqyCSJX7FPA+icu3ivIR5flYHlQN/LIzbtQ0EIOn19pV13hIi7RqF/4cqzNTnlmYXvv9LMYJMP
cfpmFBUcYDa0WTsrZS2y4ZGBHmK0WDMGg0UXTb9d2+/jlkAhdBGXnjoCNE3zlueVS+v/e4mAFdp8
kRKKtN5CEP0Z3DtA/zPVYeA/glYQ3hdtsIJ8OZ5vRUUeByD9H4u5PCY3Wp30e8sWPhsDegKg4p4D
MqNVR40jFI6YMeQFnycC8eBFUe4jHD1LEaZgtNbMCPtmi3D/lJWVjB2rQtSfNIiDGWBJfv8B2Cu/
jfh6OVqmLn2tez6VxXaIZCTLMIJHJVFWosX8k3ybHeJ4TLBlT+L7FHsaGUkup5ulC07iBBLckOys
dV6q/l2mPIMcRri2H94ktfZBLwJQsfJJ3fr8V9Q5JsJx54PloLcWWyTQmEdChdp9mZFo3HZ08MC3
uAN3o5Ny8+JKxnmPerp2M2FB/uXJQUmmX7BxndP107yT6S25apK/5mh6HUseaQ4x5ScOYwPrdiCT
1yLGpvBdstw4HcmyO8bkV4vzjIZRL1ImtlhcYqETUZvguCuDRTshrTV8FtSN+fBcioR26kSobTnY
QDti1odWuHoy1HXYVbrbFdZlkGl06ggEmbroXi4oeO0x5iTqIO3KOVtyheV1Pvs0U6iHkAybGyk1
FvQU4X8AghogbnyBi9TsFCkPYQfk8//9Vha5waRGbYmDKVUdtlFz+tdfZX7Ib/35s1Vbz8rrn58Q
ibfYl+0UsQKVRZTvWrWP7JrrSD+eHxtnbbRRYv8uBqW2nfPjLY/M+pwOCnrTPFBcKpts5feyhQJl
tq4WTwBAKgnBclhanmRtEgHWxBgHZyvEh/ykzwXsjsbyT5PBzZLLn3lr/CRX3BDSNmrTbFNO/rls
Bsjn1nzhPUQ7/H/c19raMCPCq8TeOpPmCgHOxCsQEHSVR0yPUzJ1EMD8aBrrWCaq0McwWwGHKOpn
iQ19NoVnf4BYk1oHYVC3uQYgPC7LtwSzMJ2E4S1GaJ6Nfn8UySpyB1PNUAeQBJ1ayjGo1XYzpVxD
JZrvI9bdDXN9fLhdlOyzbHQtbCBOVgLxlsGyH6siJmm4HL0SJbcnc2TKYqLMLWVfRz42mSh5AhJW
b4gOuo8ywozYz9C/qpwgFULike4/MK2BgiifJ+wka9zgF71OWnvQBzQnTb2nJ4VZZ+4Jk19okIIM
6iiEhLxV0P2tNAJ2+F9sWXANEqP4pbXIIV1LHxZW2SwyNmBASi4vMKiOTmllF1K8F7PlSVeR51nK
GD2R73vqB8OwQzqHaylorB1T/G0lLu4+udi0pEwwsA8cgGeM3EUdSd/ELmwhBRuiwdwAzWgAWHCC
CmABKaIMtmu26qWNZrkNYzW6D1p3R6UTU3gTeRbJ5ZYGYHQORcsb0lVLRborhOlnys3kgaAC/4y0
68MAeXGD9iMKmTZX+TSuJo1eHtYOmDYWyVxJzs2OWsuuUkKnwZow+iqTYK37umx35Mc6SVl+zyGp
VmVoPpXlQGeiZIpLtvRFjRcZUh9q8R5v6ybF7U16ig4TqBl+5XgACYSkGFfzypiL31gBfz5MX10I
xMGIVEwg2p7Zm0NjiGaktPB2/PqBLC9cB11+4ybWTvhufE7QYJTbcFaf9QtOp+7aRSJld0DDUsTq
pYgAtJvCB3UkAXbMM50BNsEWKdOtXY0elUelx35tqYOrGSlNMwpyr24zkxRYMdoSDGnt+t63thWW
RFjtvA1u/2wbWLqyL8SioQaxyEPt/NkdE1k5kj5lbhKlJ7rBZ8Ieh8emUv0TeigZK2YsXgzJz9d5
peTezLQHhQsG87ZogieJPqSjSQQS0IElN0nQhCdlMJ1e4DhvBtn43KqM1muhjW6VKqgwqyrx1lkV
+BvVyO5IdupVZRQcgEOdISeD8q3kU1CpPGFkEfs1TlYKwSxO6oVtwx2uReVL4HM2Jb00f2krhkjl
qKcvkmnCOhuYC4t1iSdsaOKXZvmh0FTDF3qhiOakJHgBsJKtWg6p9zFHRJDGlnlnYaIh35TGHXkV
KeG9Wl9IKiPdvJDpcCOPMiGPohDgf+NwlnFaFuJ6jF67FBMNUWH5yrcERouVcEHfrW0jHeuCv5B7
2jbCnZqXyqELmWMuv95WQ7suLcwc2H+0YyO1+zo2cIDq5kubmPd2QBeZY/QfBxBEyTJeEKQEjX7w
Fs8kp6YhaT1q0BiOPqoSn1I8boohqtdNBxHO7LkQAgw4B63bF/PKCUJ/rdGmhu1RFcxGa1GajjLn
EhojibJO2uxDmOaDKErFJdbjwZ3L00BOsAuEw7jMvGIh1g95EO/wiaZPmcZyzAQYv7NvsZ71Oboo
Xr8Pp3ZPiLbPRsREUC1RSqg5VAFEju2qCGsa4Ng1olBHF2D0R03tmZ4MPmFHM9xf3HxPbRDv27qY
XbLLmdZoyQWMuNfVQ7wbF82XP7PI9z3zZGI7D35hDqt23vmVoWPtxOQG8EBkE2iBYhazx5CtWWdT
/W36MQ038D7Lqh1gfLH1rKuhtGXUR8B7In+pa5mSrAbkoCzuLCJ53xwq0lXIAqiY+ukutl1hgxAM
9/uS32mGZN2iotRtpWg4sKeEM7SGOR8UTdcxH6J/Bb61MZWp20sq5uacFvDZKOIDk699U5Mvgx+/
2JQmHAwWhNHj9tN4YZjfxwoR67wZenLNR4NM2ByaIO454iW0NNS8Ttep6UcslxPnEBiJVA4xg0U1
vje6VF2CaSTfi6YYy/bsKgvylVJIDqKXGdrdU0Ab4WBUaFtyBX5jgw14pYBy7yygxEjiVnmx5BCG
KUtJUMNoqAwCGegJ8CbnbRq28wVPpUyn7miKUnJqTH0zAbU4pFHPOc8wzJ3a65ENx54kNnFy+wDs
hK7JZ6aCCFUV5UGWxM+U1vcQITN31nTWS4bloyYpR2FmxQ0biF4g01IvDaDMjQW92q6OD6Lf0BQg
SsWGUHhGaDEaLMeWiO+Tvd9fT3oIBmnqH8XIfGQSLdznHY5SdVSHvepTesjGuVU7HH0hA5uulLOd
EMKY7MPugIem2JoTQLfYLEjMG6RTMPs9LDfi2GQ5wb4c4pqfIgm1kb6vR2vctaOKOafuG7ckwZxx
LFQ2NBE7zQAQOUwo8YqAKDnMvlCGGnfqqss0ZmwNtaR67KGv5Oy8FaGyJEMLXm3UJ0sWADM0abzJ
4Q+4fqJgv4JZUrR6sOtMLIRVWV/xGBorEqZqEoZAOwh5qDjzODKL9cUDJ5uJm7En5brdDGNakwml
n/8UjnySdp3pghtWs2ekWUC7AAVBrwHWhF4o6ESHVB3YiI73s0ll46gZyHHTvNfXiUgdXYkyynAh
OM1EnhyamfJCUKZsnekqbR3fokuIGG81ZOjG+ziGDe2nu2TOsW/K+t7S28MUa62nxvFFKya6JGmg
E2CgdlsjgvhEyZpK+6DopP3cMx8sl83/z6/9+dIvv+vPFrI0rZ5oVmeN5mS6oXi13niBZoh7ZGwm
cS11vFH9Ktsq4yTuo+U3/nwn54z5c8zCdMRb3zGPJJqr1751NRLAQJ5xn+4imK0Mr6/964Dc/RY4
1TZypEv+ar73X9ZBYlwYPiRwPzR+1xyr1BfKBfUKcUBS18PVnI7+B4iOFjZD5VpoCcmKoK0yrRp1
E4LDeQv6DcwKT/RSl3CeL37hXDzr/FVk9EBLpcLOXkhabE7z2+JhTlaI7EhigCBL+/puHKLNfBTE
jeC91CDDY5rc9nzOALXdGBGKn8aWXUpZKc/Jp25swNnMpS26o1MlTv5d3gArWdXRKM/Y2vRr8KJm
XlN99uWRBQEkMKnhDaNMAIzNekptSBkYw8mp7Y4oozOIVjkNO8cy3aikYkg38cFPXaQw8lP1WYh2
52Xp0TRgw33x1hHnbRSMqCukPfSYhu9qi7AEeln4AURgPKnItMhX35UuIOTsmVO3mmMIXovIFVk7
rnhIum3+AsTnHSkBrSRsD+vC7bS18qJ+pvJeFm3IcHP40x6Vu7UjHi71OvJ0DS9gmGj3++qAvo1M
4Pi9/8h6W7mGjnnhzU0r9Wt0h0c57vrX8Na9SBvQ3khtjzAVy9mentnVkBC5VJzSGrlIT4qODUQw
RYVh53eYxqhJhFss2DC3xx4juuO3p/ncDE58sKBzLwmptCtJU16B7MIC9jx42F/A6vP34jXTrb0R
AtGwiac/ZC/SWbvlw0rVr52MY872j+oOt2gPYZE5xLN4NW4EZMvcOMJW5L6unNduhzdgpjccr4RD
tjePNI4pJG/xNh2XOyCg4pi84LEAwzbkuB+rN+E67lIU+m62Bbi5vyOcXIdHHM7VgyBaBDV0k78a
jrwftUPv7yR9j7T7bc2psDmca/a4d+wQDxbgTNkWME8jF9c+SoyWTfVkbUPE1zCCtxPQc2Ub3zEq
dlSy486gycyj6nS3apOfqMPREkwrQdyFL+miq3a4IkAYA4C7B9mOd8HzeBfc+KS50da41/lFi7ZE
FfiB85Cu8sXfcjZNyPB6tK2d/NT7bMUy2NAsobe6CXD5ogR9a5zitd77tAEfJMg7whNkELhMLfS2
MNygJglP40e6q4/GpXQ/xnDVHBS3XKPKBd7tjI/kHUPIs3FF41K8qnZBLzpYE84bBesQputv/EsO
BeIJIOOIEE+icmk9aU/TZ3hnKVM+mfMtgnoU4C7d7xRZ3gnUuYhS0yNr5VNLVtV7cSeOfm+Vrnpr
9+aA3MGTPpt3MVkzaCVT4VhtRbiUqHtXIBBfq635LIWr4Uu3yZlyu3P2vDh6kOLOtuglz+ngCTd6
RXHLJaUdJN7UjfzVvMYfPmOqteFq1xn07gO+hvlMnTj/ggprUy87iM/K1bqGZL82tr+daSCf+IQo
1mPSYu3mUyA+w+W4ka8ZE+m7cFec9ddhY7z7h3pPgIJX/jab0F/Fn9UyabKtbG8wPeGHA3vARUuW
ksecbt8ZT+k1pde1wSia3unbv8KITM4xGDQOTThtvIwFCPMMaqDfQDyq6HU7tkTb+EbHOU0YYE4D
0hrs6qxANzwLFXsNN42MHMwuyTbIHY2zZ2b7ypZP3i5fwg/BwGu0ar6oWMd1O4HCtBnG4sZeN550
CVEfu0Rr6vvuEAHmeuVmgsaxbE2L9sE2z+UVktqC02DLivbC4BpAHxtIZSt93ez8O2RbdVqJ9ROC
yHG+CM8yc8en+I6eW6AVbKeZC4hPOpIQyXDOY2barlh1v4KTeYRt3TuEsR6E5/FiHeYzyZUJJ4aj
BYH26P8MEC0PwI3oADMRvbEjSpzdXrWbcTHegme2hDdjq3wLh8bj+Ysp6mkYgDtrVqFXvxCZMtoR
StGVeLbWmBlW4Zv+S6Lt1QgYvtryGzAHFR84tyozUk86WYFNoEHgWLsmQKewQgAsKo5lrc3nOnPq
XzFYC7v4XeSSPklb6Vx1H/Ehe/jc2pzB0StDn11RtSGTgTdLdFZ7BoWKBsKrWA/FwVW3TeUE22za
xL9W+wIb33S0gS1TJeVuxaCXpAS4xzxZkORMp3vLtk3pMVJCU0HgrrgVjoxgUVlPjoJYhgGIN19D
zPyyna8DpwWpDFTHNq7KZMub9sU6ShAA9pggNcOu3PGguxaPiXQWXpN163F0ly/RT3Akx8n8Fvut
zpp6mSSob5vOMTIXnTCHIPULytKeGWfGW6zufUvExopUhnGPzDdcFyeAEa+c0aVDJdiGASDDET7o
8yPH9b+1UzLY8iVZGKczeha7/bREdHoIjI+1z7LgQGd/DvqrPu7mfeo0boOrfVW51RH87Wf+kG/T
Kx5185PWT7gz9/kpU9fNW/hSTuvmi0dOCmzC2D+FJz7dDfjK0OEDM4YzH8QMrgQWzS0JPcu6xoPd
SVuZMVpLW5OrxDNtKw8x2unmetxCJIGG6knujEjjtfValLvgc8DifPtw2kenWeni3hcd49j/QmTz
6X3J9ILc/KVBMLjq78LbzCcNUIti7GyCRGTetM6np3Sf5nvfs6j97eoQeuqnal27M8LEYpxW06b5
8reKsLKiTfcUax7IyeYOMRf/IgFiSFQzPrw9BsUJ2h/jZ284a91BD13cGPLB+C24tyNbA650ZCav
XTu2e4GoZAchsfZSXwdk8p85msu1gNPjImwCJDUoaw2UyaAV1zyYuVu6ppe1Xj2fucOaS1ZuJeLM
xRUDK+QP3Z4YARMrUr6Tn/jzhmDDB6X7ND2N/d5INou2ElwtnkkwU+FGyTeEyVCzR/qVk0Jc3HX1
2LZOAwYAAHgHydEuf+qn1npuYyKRXe09zrbSlQUK+ZMc3WkK5k/NOTrneCp3IIyC5+6xIAcZvGis
URiHHFgKHFzKL5EUcjb9F+08KvhUgEetUQYAXCqAB0JYhwRto0KKTsGH+S4fWSTSn/javxv07jwg
He/FodqGu27fvqlPJSAKJsJoSp8VcgignuGBCmcvzJxyXRme9d5mromiKNsXCrioc244WABDotfO
wfxcfJfvZYhzA3qjHZkczX8CbY3dI//F25WpP3jLple8i9iwUt1GJYdwcBF8l3a7Mc41hIQdbdJb
7kbdvnlm2uk/BMGej/NvcdCfi9cYkKpn3gKOX7v8BQ/qSmnhJNrpsdSckouFdUQHpYwd1Ta42a5A
sGsUKKv0zjmuzT8C8ohpjYIYW3UPXifmUMwDbF9gPzCF2eYTEze/fGj9VbhkzzhlRtXmOM70OkYq
+onYc/5hY6swRuwDjhIwTffiA93KMzTkcScosN1s/2R6DYJp+orzSrtqR3T08cu0ATKjfnLjC7s+
3XFuxfADFWOVv0ODq3+6Q+NIPDJsT6jqEOS/AP8Xdr7HucXJrsleIQZiU+zSjbmNjuahxAtmcgpe
GUeSnZN18M4zk+57gmKwwKhuK9rlMySBMt4sftsEBfu6tm4+1hjuNm2nnQzYp3v66vQpVM/HwVcS
Qbdm4lk+M/4N3iUWrIWZ7GAsyfeJ6aYvvuTMxfeb8F6O70S096kDFq1dgTfyN5ygIheJAkJqjmdj
fRvVyjWf4DX5Acf6Ft8+Zx/Qtt9cDHbVhGM8Bc1WtoVjdhvv4E37dws26Q52B13270mztRuGFqaT
kurMl5qR36Z6iB6X0SdVdkXVHjX7kIOfDJWDiBYvvPOAFijHN+ouuwYuIluT9XOXbtND8dGbdrBP
b8EJfDmQhurRIdj5oRHwpH4yn6EQ5cBqrrHJWAcUy4GdIBbfRZf8iZctXcR38arcaGbwz+KOokZ4
w+vTo0hGzr4vHC6usE/f6d1RKKQ/jb9HQLJM2W8B/HQyGXYoqtqT+cCw+xn/1h5UDXNbrtUv/2Bi
1vSp+Tgj28XResLLSF+vPAy7rFlpTrMOv7OYGRb1kNfaqGRe6128Zo/ifuleaRWwX3evtD7aiuSN
FUWDE5zVJ+Et24hf4rQB29nwqF4S1kOEn3zk7QcJC+pX/cuuNVROO6+Kxhm20IaUtf/l75tHUO9j
xLxb+SA4xg7uWBU6FZBNcytuKkJoWYl4Qvmwf5HQC5pt7TAGwY6XHH/caK51ra/tHTHnw4Q4gv8R
4SfPKorQzXQIPzhVx7+sflLq6JGTfk40+AL7p4flwa6grtFns8u3j+4aKof0W3vl7nyKPnw38yzf
GSPH2pPzgr/wm9nCggyfX0IamGtDQQpvq+/CQfTguilri3Alh9Vf3zM6ccIjt9XYrONtswuxwF+k
52WxWURi1HDGVrqUSxFrMmFw6ecFp+kuvb5WEmN5h7YPQ1s852yM1Tv5pfJq3KgnbhwuUniV9+EP
9lfzKSX46Zcc7y82AeFZ2uRv+W3KwKiu9KvvjlvjmTWKh8L4Zup2UA6QUDAKvyWgG9LV/MwPG9/a
wIHArUKbJU4ILPqWE7H/g3Kcch3tbfwDGjjjZETsLlarI/Yq8YlVPrBH7BbHGA/MrTgVH8jRrcPS
3xSY+qz9p+A55Hmy/Uf6wz3cv3KEJgqpWonX6MxyJLPkYDkjUWjVPJqH9tY8WB7DJ3GPkeBSbYYH
tat6zA9Ae/fb5ArK7bXmaSNCoy6A6i6LpfbG2frevw8e05hHeUegJjgAZopdz1F6M71SsPtgnEj8
cGRybTYiIz+GfS/Wjrvps75WAm2ZVYIoLHeGm/k6jXvL6U/+1zA+YIwJmauJbqFSW9qo+j3jlND6
57HB4UMRN9hYvsW35QEaT9WwL3+hZ8rerG5gc44dfH0vcPmDhavtp1N5ZhVEc2jtJl4sIPsnbTe6
fALiQVk3DATveIxDO6EflL+MZD/QF2KjZLh1Wo7PeAk/c45l4Xpci9+VCRRrzQL+EFjIF+GCDZv5
WH40r9gpZApP6SrcoyVkDnAx033VNRBBD1ZKXjujmd2f75JRJ9M4KaFpz2LsGDWPNOJ9DE3vQQKg
nLnmMNNoAD++xysbisk++vPrCSKsLGkrbhUr2TdSb67jmn0cz5MPYB/DFBkcr0IKXdZoNd633pBU
L2o53wZmAtSG3lkV4y6JOHuhUkYhOnSXRIwrN815PWHZY3WeeBiG5UuM7GbVMdnA4z0ryOCagyqN
HJfG4v98Gc362BFZ6iZ6mO7GAfBXq3KgTOu02lk/1k/RWP3BEjqzg/9e0IRFn7DOSoFK5c8Xfb6n
hhC4DBdoYiIwLtegXzg+hOYDkWXthSUHc3SPWBBpPKt4T1Fy0KKd5m9Ri29CcgnoWAwlFCg/kbA+
12CX5W85ERs7jynmdPPq8353EYx5tEydU1TUXL5A/W3h7q6C6UdZoihhI3KEDTrMY6+xLjc8KqRe
YaC0O1X20Ctn4LFntsfxajRd4s5YLejMMDjzyxe1eUwq6tXl+8gcK9QizbcQxzcrLZ/rsXlqhZnY
plkl7S39GPSSFur0mEpBcVtV9Oisb6TJuCSQxkpBPikUnlbvP+WS+mz4FEeGrNkkL1Cx1IoHmfzq
M9xZD635UnaztkkC1ED+ON8HIm64HBxgCtWnT1R+m2B3SXzqnFocv0xZE3aWH+LoCz1fqQ9NPjbb
DpcV60yabmuDoysA34Hg8VMtYDrBjDG5ftW5vRhEq0hdppiNcTRTa9z3OYdMq6cZWGW0g4SZSC9L
/ppoGq9N2QCNiDjDCSQf/+hj7rRfdUD4KPg8dUmXbrSU40IndjsM7Ke4CqmGYVX91/+LS738i9zy
v/IuuxRR3jb/+7+k/8i1NxEvGZpuqbgz+Uf/AnTRx1QGr2vW3qDChygsMAU9+4XsR9sma22yS9xa
jXelIrMZ19M/JC//J99l+dctSRFB4Om6+he+izFqY6sVRu2BAf71QcKLTUDrIKaLISwCJb/W6XaJ
eKX/4W3/R4oyb1uSFcOC6IdI4q+BpGKjl6M8SkC5AhCVNU6xWncjY7iQSb30TFDTZ/URG95Rt9Bz
Mk6msi2ULVzD3T+8lOU9/n9InT8vxZAVVbUsXtFfroCUaOKEPLT2fBEsQlwJYCGEn7AwUUWew3NQ
Mp9cgDDcviPTs/6ukTiwsjgJ98H0D7eD8TevRZbQoiqmqsnWX1+LFvmSLBQRs/Iqx1AVs8EvWIF0
Kj9CvGg+eff/cCWUv7sBZSweBhYTUVf1v0TDJkzs5rIkh0/PafcZQ3Y3FA2dJCetbm4Rb/LxG1L7
XpY+wJjcbXCiViNHe+QAuEzSnfIvVHUMEpgCJpE566saf8lPNthucVzV9YuJBqScUKa2GZe37BiB
V5AjKIgQh60js73+zxf1766prCgGFllzoV795b6eSKlmVwoaz8zYCHXwMLZeDf/w8Py5Sf965ygy
z44mwt8yDJmr+W/IqxGn89Racu31tXaDTXPtM2M/GDS/W56YkhasMeTXuSSiKbD4ZjCJUdKO+D9G
7OvpVQ+5o9KmvAwHXzUPXHu3NNUfq12YJeV7WtXHeQKgUeqVKzb+RezCX1LI6s3//GHJ/0HP4glQ
ZF2TRcuULEldbpF/ex+Wpo5SICuUAxZH08AooBWA7e8YtUwZ13Suo8zLDGU7QnsSl7ayuclrEJML
1DhMIIzo409gyT9mUt+bhbmgBNAK5iG4+JlZ/8MzIv3d2qGoDO7YvAxZ//P7//ZylcbSCyPi5XJn
rToJqg2Gq9W8YKekrL8njNQXT//7qO1jhd5lgACOnoydmmL7T6/l754ehYVbVFHUIwz9yy0QICyR
BDCuXqIxPTEqYLILbWQK6QlV5DsGGs8TkHTAMYwxhjD7/p+v3d8+vqRhy6oI503nRvzLtcNv8q97
cPxv0s5suW1sy7a/UpHvOIWNHjcqzwP7RqJEiZZkvyBkS0bf9/j6OwBnHds0Q7wRN9LJYCeSAHa7
1ppjUlC0KIRCkLnxKRLtP+G2OvI6IcePPQ9dVggQZLw4jfIYWMSVRpxMh0wOGXv3jncSV5pi/3kV
iPfKDAm4urdZlMHuidhl2xXy/v7UeM5XOBF7ZJQETINmN1KWqhFD9fGBXZwYVdsyTGZjRbP+GJeo
QaUByfiDpnsde76ZoaIKpGpthVUMqHdqifFx3eJISkVu+vzxt1+aF2lhI/FMBrinns0JWudotRYz
J/Qjp0ciNNHiBUmnDdbCNT8FekKApK2uHPOlUUuTISZp8H0g2Z3h5MKuTpo+aovN0HEtKbj5Yljp
l4+P7Np3nB2Zr1cKOlEaLEV+twPGWZoVXxl8L7ZJOoPg8tEqzT/apB3AalEqOkUuVmpLCgBP75nd
0cDgZR+7CROk+Us9r2/RyxwRNZGMp344wqHYyfd+0dw2MvpQC+xp20dkqUwiBl7vffEzUJklFcCN
SkuG74x7LnNzPwKjXPMh852vI3DMcqjS+PjEibEr/z7aq7KsW6rF2GNTsn82p2h6VqsSsKCNS3H6
rGIan2lRvFQogoI6Sjczy+gT6m5SDuBuXCkna5Kx9M0w2/r4p9iXfolp2SxWdUWY54NObpiy1Wdq
vsmT75JLst1TiF+b+LZoRn/sisrZqwArPHX/8ff+uTqhatKisM40sCa2pjP0y8Bru6IaihDbgGHw
FqZCnyw52fM0a9CjMegWzrX10Njiz845x4cXAsJ5XdXOV8d2CaG57y3UYZoFP4LKbJayL1kRPH18
ZBe/R1NkwQVmNNfGI//lyLAkRVxWmOnGInYzOHB28b31c+fKWtP6c+pShfnL95wttiQ1MnB54XtA
UlSSjVMAyrZliRNZR1mASDXyig+Rn27TMugYt7PPGr4LeXDi8Ik1NHWzkuyx5kqNlyr1WALI9Cpg
JTQbvJhfnPQWr0E+aKlgyzUAN7VLzAjLbeT3mZys4YdKy06XqeiF7lNjZ4p5svvoxujAFIdtfqBu
9bx0V0OzSmMvvmk1MnSiMdM5XHAK4NNq6aXDN3Tm0rZlQ4lmsqU8klx+Vn9rRgcZM/TwjMrRiwEU
Ab2/YHtKqs3tKurVrM/CpFIC7GOGuKmtFhhX09JO6Bh3lut9bmNDpnAVuo7eaUc3875DDbdwwSKD
beoWMcxBmKtC11/klRIM92ya87VDhDW1SYA3BnKbAM/UmdV5T9i6n1z/7uOWIi5MTCwoTZ3BQKYy
TD9fLUXRIEEWr1OclwECKF772ETJUW2VR6uwvxKNaGZyHx6R8zzbcXBf2p4GpKlF6n+T+vquT7RH
xOsvusiXwss+DVL0RRgq1GC1wkEeE4Oh9wjs5MbCl92nojESLq5TzxElrjtHfitK9NVmeETWRpZK
857ShtSpBBBUtb9iG/CoV/ZhqOpHbKFmZeOstAALECm2D0XuLTVkhJXGHwSRD069XngtWs7gGCva
DVqSo1I1j0jm3OIt6JOtqoq33hU4wJoHeDBwyQvltU7EOutIPfqcdgfzRs33MT2Ol3kxUFyBZmE+
/k5Fa8NFadaPniHepr9rjJsyLY9U3y7KBkKFQjlfFdm7TnU2OmnBupBfy6DZOB1jmtBeVCXZorPA
dTy5HTzl3sUzzQ1hQ3jFJ2lIb1G7wNzxvE9eG34uvGy4qbA0VhwXN4ukvNVq883WDaL5VvGcIke8
Dxsb7VZyjzQufWAPSptyEFxdaSEXJgrFhpZK8EmnKtM8G0ycGGqpUvRUR4MhwwcakjTk0rlhE4eM
C33lx/abTwE7JRkF5Swylz0sO5KgjtpurvyWcTo/G0BVxdTATdiwPOzzLQpRlqZpszjdgAOhPH0X
4p45CtXipUW9XG2IZkfhvYxBU/vamdU3kcqPwNJ1BKGWtkybjGyiJbnbtuquTGLiz12Hyg5NNgxF
WFAxz8f2wu3xlagN3EeRDBDvyixKZUm8UFzu7p2u+OzEA3RCU4mwiIez5Unttq5l58qkNsKRz08R
fFvmM8vS+f98r1j1odU6fQ1e1voEESBeo/+LpeXEDUHUMeuCrt8nEcWJarotRppGNWrONVxfCj8K
UDQa3/R4HyEnICzf3cP7G25TRxr9EtH5aOFcsamcdYpqMRjSvdpEHItfKRDnYGtp6bByagOXNyLm
Vy7+n5sTlf2RCpJBJ7ahKGd7gzKssihEUwWhtT5Uik3qvXiFQTVrouKEx+QpqntKf9QBWEz6+vGX
/7mC1sbZVJggoU1b18/WmWGToW6CrI7rEukm9EpQ3/sT0bqVb+Q3rRI/DBLFQx9/6YU2xaod3LVp
sjBSZePsiLMyTWu3qSNsmij5pJYQU9TXwaiBfgR3OgZlaoJGrnuNA/NIFfXbx18/LQF/722arHLY
itCEYejnCzPXj7JEwyp4M+iVRm6xoXUYCqV38pzQ6l0QGccGcQDpbWwhEgm0RUt0Isf+tZOt56JW
T/X4suWHd32Jlj/rLCIm6WvfP6j1LRi/XZAi0TeLa1frz2GCH86mg0W7rvPzxyHtl/VPrhO3NuqY
H47o3lNRAw/WW4AIHwTlld3BpYahEvQzOE2shPSzr/IoFXasyg43YQjXwETh4ZrrWK9vTeq8kYyx
o6zs548vzJ8LZg4PYroK5HwcbM6XXVoGWFOyQiqB+Hg7e8Xi8wSSYSFn4tN0ykMnXmqKeaU9/rms
1GS25Ko8Ltb54rNOoJcEMSrHDDdSXe/6qNloWnjnG/LNx4cnLp1TXSbcpVqQBZXzMC7Lrs73+eyN
m+hHo2EPn9LRCLgxVaafc0m9CTVlFcj6yoItoJWMsoWK0qruMdzbJECqdDhwg/ksOdda1oXlEudA
yKzfLUU22BH+3rQ6SemSIED2W6ADGnzvUdU7xgDnpvKrfd18Fg5mXUYAI0pca2r6ONOe98dx6DN1
IGHMNGffzQRS2VCOwo2tA5fQEPoRAYG1IJsp43qKDxhMtxkCTXANkEgSbLA5AqqKY/fOQwQ/axtn
mAMfvJ2At5ZACGjRqVWB9riLQ4g1zASuP6PbEzATSrFAGUdRSFYnK6dMHiINEXk3EmQm6FiVaQjo
UZOgE4tGRdtpYhlIubXUW+BF09sB4tmwk4A+ISIn1AoOrm2/VKW+KxqQDEOKrVDkuSvPUvM57GOQ
HP5X4npUvuGNOJfSZgOIy54rIn8F8LzKxm3AlQY3dtI/Tqxlj6EZYdnaeYMbAhiunsZA17fSFyeg
Xg6PJaPfxQXVaDlAFEevd2kCiQTR1BvqnKWalfcf/4iLnQvLAdIXtgIW/2wgibWcxYObRhs0nZRU
cdhyKE6WWV3ZtF2IN9KCbYN9L4M6diRnrQi1m5pkeRJtWpWkE7WJVg2yg3G6zBvsa8QJ5gH14Fyb
StWPHjY+hdPctFjFfnzAF2c3g4WlpVgEPzn7v3elIZCREYNm3YgS7kXNzaIr1qX7Gsb9C17l/KIy
+lrk+mEUwsfW14+//9IJ5yxoTOiaJcvnETm6gdGEHqNZHzpv4/kuqC+LC+fKYK38uUkmCMbISJ6B
8L1y3mu7MkzEkDJiGCEpBhvO/wzLb6qzzGPYCygPjFmBWm38xrBnbUUrB0g+a6gxUQoo4iGCB3YO
m8FmyTum73zNfo5h5igOZgMd5YGloMDp+jB8abTBhkJjh29fCMtYRmGB8GtCKjvrHU7FOynLXjmV
80RRbnr56qh/8TwpKqw7sBfWH5mbiJNkGkS/Nn13J4kaJHKYvdaETUFCWlTWRP7XOvqqAX5pJXBV
LStSI9/5CQUwHzcMc+wB58MBF4okryZUzEnO5jncnQA8uXm4QWSMSgfQvwX4AQJlDrXSp/YLkVRa
YWbDaoIlwdG2yrVsfTYt7RRTW5O+dy7SFT9uNiXLpYAJEtQ09kkDN40tqGzv9Fvddm77SjlZHcGM
jMYgq9mrVoVPtlo9xln6anfyDcbIKL6pnNSKz4WlL3NXorqW9RKhakKQ9mkQ+YMKrSnDhGymGO9+
SrLds2J1mSrGDRrjh0YFAZOZxd6rVfAW8ooM/8IxTYCnxnPis82l2ctUnHb4z46eXTSHWaj7sHa+
TPdNI15OZznLiah46ddAvjarahevvUmElfEPbd/50r5wyjGkEDOz5cUuAbZkhc2uJcm5GDtE0bbU
B3m4mIq6YAPz1eBMB7Y4YUz5GrjFt9ort4OsnSSfVWbVMmDnRf4Ii+N+0IqWZak9DwvvW/BV2CBH
ao+iBKO/R+G1SWGRhSNnyowMKqMl462hcVkZ1kuNSt3jOBarJi/JEPDBS2WodRqUBKn7UJXks0zp
yjRwaYEhZI1tJAJve9zG/T4qRmbdBT4AkY1UiZnokge3c3ZysBRu/ikt+lc5o1bHiY522l/Z4ygX
RkTBYDgumknWqufrfUXQq3FITDeDI97Atb0A+3/CQXaZ28ljkH2phbpRN/27MQrLdAp3vBc5NW9S
R321muoxwWx5NJJYZ9kYqVqXHQUUipOsiPcgqbKrR6+Ith/31UujKzEtYbDeZz32x7a7gbbaFW6a
btqAijYz2eY18Z24fSzCZDtk4U5uzZXqodCiSrNP+HHUkcxauX6MKqojTA/pjHcXmcO3oNNeYkt+
G2DBBdYnEfevYSlf2VNdvLxCkJYkF8Oe7nz21SQ78AurTDfI6Q650RYUDT25VbaXZf/osthKom7Z
B+66t/SrvkIXFtZ89xh5VoRuM1b/3rYY8tqq1HLaFuYpc4XWLDrthl6zxqNMl4JHlPU7b5Dfskh+
I069gti2TlrnoCv1I9L8WVhZlDEDn1bl5PbjK3lpOcCPYzujsgZj53Y26sZOoQGc50oOVfoCbmzV
D/pLoDNcup45Y396IyfEllxdPxiuvdM69+nKL7iwr+LKyLZqGWywrPNlYGZqfhUnRJfyvnkcr09r
2Bu3BGJevWh28yjL4VMaGzddaB189GTUeaSB+hKUw1tlukcp0V4SIPuShmrWFFd654XpWKhU1diq
xpz0R3a+gW+ZDMShqYSu2Ven77qen6KSBuS7+dGqk2vJ4EuNRcVmS9GFQnXL+UBEy3BSpRySDdGB
FU6h8wKeyQzy6iIzvMfA63myu9Kdx2t8NvOSr5d1VSUDrSn2OEL9snHPhrYrZIfgFYrl54E6xg5t
uFndumlyLfBtXrrav37XWXuzpSAMNG0MlNnwsUrfQWAqIHWxwxH+a96lANgsyho1de3J+WHIUhMR
jrW3eptOayyQrJ8c09rHmrlyyecVWY/7rPYMqD4mk487CbilaFhnovbB8MjbUspOSGI9EPpqRbAW
isTe3Gd1cZrIx5RoxqQfYfNl71oiNr3KulBvwK4Ew7b0xDZPzCXGgHe9/+Yq5tIuEyrpzJ2FBpuQ
i9Klmyrt13Ju77OiOdgx0BepXxdDeZDa/BQC8KklpKYIQKPmNm76rVqjUsvr70FQnZqSX+kmhy6B
YBI7w6MekSlRbCyNUkTac98EYRN1wyz7am29kO1ZquHyGzvyC1Y2n8PS2BQgy6Re7eeAtO1u0ciY
5KgQaVY5erSJcGlzKCuNKknUeNrOoCbIDNx8FXdUSsvxa0ZpFpHFEh+saj+4fQQLNWEeMXKcfFJa
IHiBtabi/GjZrr+jB6MEJdWyDtyWws2qhU0HKKrtAwwi6vChjlkkqrYGGCSSIz5ipO5TlggrQT94
nemtIQtRMk4Ee4YJw4uTU2cd2Oo6wRbIkrIjGD00OrT6wUqOoM4XasZ6zJS7bZkwFepQ40L0wg3e
QXb4biMPMv3yZDnWXreK98ZPj26RHKWyopbCoeZJQ9Kefist8axE6BYTPOaDbgvLcGYa4G5JHDyb
wJGcDJE3kGLb23g6nxU6tzKmVjXgANXTV5W0HZtEZ+RHuzf3ltEjIuVHjuMAkPQ19a1rNYR76Hg3
rV+/pKbbLZK6X388XF7sP8I0BYODStnK2YbVyMu86nH73CilsygMRmSvve8zHC+oEtJ6Y1kP9p5D
vDIOXlqkEP9g90oxBbVKZ1+rez0MFbdHRUb6R8j2IQlj4vnJlZHo4nSks8Ikw0nIGfDN70ORRnEQ
8HosNjGj3tQtDuY4jTQxal2iKSnldEA3vaNdKLc+tji5uL5SuDTiM6maBueYKOz5xtHO4jzOWp2M
AhqOKKfitKb+vZWMG54+UCjAps+aOe7wwOC/9HwqXkEi3sgFgGSL4GONIU9VFTgNY6llGXsnVshg
6cCSHYxoWsiZs1gkdMHS2bhR8pa61UPtuTu44nu7b4Ap4DbV6AUKhYRovotRiIuAOG7rRZ8aJ7UG
AxcyXNb9mCOMpLlSQCv1+lHpJPevajJskgHDHc+cC9s8xJ5MIf+bUmIzPTQI8PH1mpmq/5Bnx8JK
qWHXEA3I1fA6Xs0UMhj6ry5cWIHxxFYqjA2gDT34rOCIc/Yeci8rkS+O1FK4MGbsPMYNFY7eQrg+
gZomuLVYpOJVgB+qTxSqjM1qoQSYvXYFGEcBQjhy/DWWH7gQUKBeRdk7QirApDJs7q4By09hROtq
WBpU2inr2nzVU/NvZpUL3sFGoS3gUJB7NBtjV8qIKKPCndUdGtsmeBrCDPpGPBaJo/n0Hb5gxAp+
3AcvzZeGyhbdpt6Npjr20V/mS18u9TgJmwT6ITkm5VNsRPu+ldehwK7m/+urzrdoTQZvOAX5uPFM
SIoJfOGEGDuYxHlbSVcO6+Iq2WBfRV0K5Whs534/LjlXsjTXCo4r3JQebnpusvS6dDWu2wPRfxYu
9mIo2cENXznMS6seojSEpFhqsQ87WyIbBWUFScTw0pH2hYAex0hequpgevZeZFxfHn98Yi9/o04k
fzQ2/SPaAJya6hY4hpsiKBCAFSeoMq/C6Z/TqHivmEOgOi0//spp6DhfZ431scQ6qVY2z4t/hjKD
6o+DwiboIm+uYXLYUOOI2NLGaFQuZkNlPJawmfCCa6NHyzrlIRTHomeNULRjqi9FY14dJSaqErEr
OtO4YkU6+o/3lDboUgp1AucRM9b3IUVvBLocRHHD1shMYz4Uw9p1smpuWvS3FlUaXgPEtvcNHN0F
fWXv+/ClSN6Wc+E8FhHCuAomXGyrmzRWPnV2fp9IST9ziMRS0LzwKuzFbdyGFwr+CcRm8RkPR/V5
XgJNogAQk7B0zu4zmcPx/xxYUCd04Hgfn9WLrZY2q5IKIjVNDervrbbFVlmCvBdv2jx7j/onG9pI
6Axb8HUHRVtW9SJA7zhcC2ReakDwgAhkEtDV/tgZlI3Ue5lixBsI1e/BwOWzh/K1j6rXeKzB6Irs
CPfn9PHBXpr9yTxR8S6PN9Pq+peRR7aLkIJkyIchU0gKrmZuU6c1Tv1Fqu8CS9xFaX4a1ycff++l
Ee+X7z3fPweDFjWpLscIm7u1FdHGAqs8tIp4LtLm8PF32YILdt5NCIFSJMa2lFHhLFRetRaGHpgy
bdQkeOi6pl34lK27RGOVIqqwccm+65i5kX0a1r3soWW3YGYQNxRcaMcpzZleblT3LUqhHxlGdxe4
6hFWZRc7AE7ViCI/SbxhQH5wSg1YnqN/DqiRXCoKZXkdtnsljEEvAJyjD5+qGqTJED4yNsLuhTy1
8pIta1pk0ahNStTaOLc9T+ISwwpkbJ+Q3dmHMEWNlEvsNwT46xk7LwLGKWt9KTlhs1EiCSHu7Ii1
2+h43FUlbnoYQ1JKtUz09nMzaC0mcGx7RKWvKfc6OIYLybkFfomnCVNwBWMinLsKDOFQ7Y5a5O3G
dXNeqM8WK+KupG1gqbB0ve5ZcwdssKpTkNYH7B6ypRlK+y7Uly34WV/yvktD0S91r9rhMVsd9MLD
LQrxKw69V6aYS53GHg2oSTzQW8+LOqMoK6m7zIirZ+yuUvW5AUdRydqznul7Er7PFRZlV0Z65VLj
tanJQA1hkio+b0/sL118CxkgjMg8KADvKbt1lIUo5zkkXH90hxJjCq707Y3hBFgaxs6h84Ng4wbx
Y1GT1swU0r4xrh1K8D1xshfq7TG3aoYRLRHuYfHCS6gBqoPNWkYNEmChQ4P4uF9cUApoaCyo81AY
bohVnvULV+ojaiojmEdOvKJ+CoW7TMS7K8RBizkq/LeymY+oT+rhr4eSh9mebVOY3adEyF2EiJJd
rZuaUbhKHnHVo34LqdMa1wKUuPDbsfSInhp15Rgq8PgM4mUlYUARyaM1tIzvq994m48PaoovnXV2
Vvu6GBdTFuGfscX8MqLZRm/FlaJGm04JljlBdVBq1qlKsbIolG4lbCdbpDHo8FgRJw++Anv4BHmv
izdIlYRrP2QbALXS8qwr49ClQgyKtkkdjasE84/ArNvpQ+Y0DLaZ5d3UfvQqRfnRSxFG6xpC5AqP
kwKOd6l3J+CPd15X3eqkvmaNw86zKs2ndhV7yXsVcqGg1FPmFr/3uBWYLR9RJ9Ye0xqqfTTp+5Vz
Kl8YQamNoFSAAjcSO+dZTTlwXIOwUUx9doGRUojer+4ZNhx5h/MzNSKc3W5I/W3r7ewW9EAahMOt
LcNuaL03uc+VOxJoZLcjiEGqM/pz1jlVb6J/dQe6Sx99xR8yWbZJdQcdFe4Jzop2RowjMegtut9I
iwCuKr6ddLYe6rhu+Q8MVgAqk9TcRKGt4babsJey1F2q4JCjesSFx8wX3BRvB0ANSF9EgKJpRq6p
845O8eG5zFWPWkNbWsp5RuWppD5Yuv+cUIY0U2tNzNqMtZIlWTeh/c1sGYKNoH5zdXnh6KxmkmZD
IdsiN75ALH13HXfXubCf3EBfuGp6HOeTxvyEDeaXcVFYRepzWRQnUddvCrk+8ubPja8Isv98sCpX
J481f9s2WzurSJB7e6j1zcL12++3jqwebGYDVwvCNdFCJOlFjmWKbR6xQ2b7CBGQIbaB+ZVVmyEa
uaO9/CVJ+29X2sKlpkBBmipTtMKm9jyr1pNMiMpKjTddkEZgIdUZeN+H2C27Nfs5zo9vHxtNwsRz
HL/Q2YSxuFJZcmHRgkDQos5cH2f08wAvdtd5Ho8LNDvl8rVR9mSYIIYbO+fcUE66sft8OaAjnfmw
lq/14gujP6EScjqEcVkhnkffE3LsdRv7ySasMZHMkmCjpTDMTED3CzVHXpUiRrqx9EedPrCKHQ94
aLlxshTfZ6+y1koSHJw6V7ZqP1oANjYQQny5ZH3b1J1zCy1zgWHSybcwDmVtsWZVw5qwKH7MYv/9
rfs/7nt6/2NILP/9Pzz+lmYYr7pedfbw36c05t//jH/zn/f8/hf/vsW5LS3T79WH71q/p4fX+L08
f9Nvn8y3//PrFq/V628Plgl1Nf2xfi/6h/eyjqrpV3Ac4zv/X1/8r/fpU0599v73X69vXAJoxMie
v1V//fPS9u3vv1RiQIRo/vvXb/jn5fEQ/v7ruU/5U/fC37y/ltXff0nk9f5FbJuCfF3ms0yVbW37
/uMlIXiJhbQ65r7VUSuTpEXl/f2Xpv9LJvBv2PxHUJy6x7/+q0zr6SX5X4gmCA7J9CqKshhd//fH
/XYZf17WX7W7ZysiahR0WZB6J9xP7N1Wz2LvYiAyU9h5e1DzF4+9mY5rnLQCjqNr93J8ZSk09fZf
Zts/vm3sLL/MtrmrymNEBcDvbf+dYIvxRAQIcqRzpPoE/L/+nIKZvVXX6cmHkPCSLWFLgbGDOoDX
JlY+c4KbT+Kmg9wDroJgPRhAHG7SZXplx0Eu8WzcwCKBYloVga+qoR78Q5VG5aWIdGwYbs1SJu6X
A3dPxhu7HatUNMksdw1JqnlWYbigJiezHLqtFPeg0epcL3aVaIvddA+bB0xyukJbeORdFrmWYAcx
EnWnm0YMwcrR5C95lgC/cdsOTP3QQm7GZHx6LnFaYyYQmi/ywLYXoY8PiZPnzWqwYqg/Ug6FfrzB
URKGWDI01McJyBZqZCU7X049QEJ6mKJy5XFTVuluesiEeZ9YeYuyXUl3Bhv5eSoywveFlO9+3tRu
WpDaCgwsJtIDovJ8N91QNUMNPb4rP58qhI/PzmAKkq1qZ0PiKbKdjIvtrjYzbNjqGjBB1UFP88ev
1M1WQSWcQQV30p0mNeiOjOl2eoKYTLYbwOvPvQjGIbODs1YbNB1alsPJ1bKdFHj/3LPHe9PDEolC
JZStXvb5LlY9+L8EI/PddJOP9wQ25YsWR/WZLckFDjl2sTMTDTvin49TLbKXUec850iFqlxW1o0I
K2rDqmo36PLtCHdYTU9Vg4R3BlojSMqW/9mSsRlwq/A7NXb50hgfTU9NNz8fijx4gds2WgBDTp8O
Vx9PQlC53TCfjny6Klbh3phl7K+n452OcrrnNCrMmumubIXZKh6Cx59HqIRS/s9hY3BPQFNW67fM
A4vv5KNIZdRZ/nKw02EL2AQbusOyl+pyJ8lquZvuEUVt1g1RHIgL7ooyxafptYgwEWg5PJaUEmGy
VErzzq9z4sjUDs9spXJXVp0+/XiIHi3ZgX4aWwKTdLab7k2tQ6GUF24AeJ7x+ekprjiISJs27+Jt
CmGeLNcudzCOwfW5Ag1TUlLF0sncVXauI9TG9kHycp9VUd21u7Y1uesmzOr+wCajs/1u54ui27W4
BYQpEWpUONmPRtyMv3lqwM1QH2Mdn+Zf2msWIBslXU4rpirbWpUOJNDx16TTT/rPDWT1dGdnBj9z
fM4pkcL46aBvmp5G41gMFXFKy5keTjfd+MLPh2dvibQsxFMCYzMt5XrJJB93LlASqq5x7Fobdrom
pY0oZHx1GO+dPUycXqFSqPQhWzeAj6j+m6mqA2hp+hNDDCYGPvXLz4+f7lUYWmzqqPnxrsIr6XUd
3JxC43y1JT0fnHb+4970XJ91DN9J4WvzkGXybHpyEJgi6Lkd4fI5vvzLOyv5XWqoyQjG4SrsB5zE
x3udFmTFy3S3dymcW053p5vc0l89pgzcCCl+hrrH26eb6a8pjfrfJ39+2vSyZGFjHSVWsJjOfPif
029Ap6bbKWQ98nZLCkce5vSRbEdkYrzYcY6RwqCxlh9/u+nSPqYjn24UtQnXtivvf7yqGQPjndeP
o96P1z3FWvoEQdK+A1AcqDdA85cwVhimpvdO75oep0L555Onh9ML03M/Pu6Xv0mkOl73bbQXlA+u
VVlakd2gk136mJ/PKa1qDWRnqjezBNem2hWKDZqp1eotrGTzdXoUjE/JY3uNPALC03OtoA1P937e
nD8XUzwLmBwzSYmzEUsSRMDpPcngfe/Hg7/4t9Of/Xwlnf7u5+Pp3vlXjb/w53Mu8ho2G2u1BwRa
yMr3lNFs2YwTLm7dS7PLoo2UyC+aAxYvGGe96aYdZ718ICUbUcydrRvwx3ruEmUacMuYD8h1yUL1
bJS0omag4AZiwoMaQCpQx3no541sNr8+nF5I/Py99EHGsdnkfOLZPU9QP2KhzjSXtFUMo7RVCMRB
21nUYxuebpRxQv758JfnxlmvCPOO8SoaW7jpyMtE4yQnbSkWJN+UeYkzb9Dm8Ypdx9aK6nQVFtUX
TkezZVF6EwALWvuGCXKZmVaOG8b05lG708Iw/PGdDb19hy0sn59rabjoQooXrM5Olz6YBSg44bLX
ARYmvl8tlSqHUDrOl01ctizZxrueYGCabljV6njrucPC6tNV10IszZpv07nRVSlJN2kyhtyUQzSe
keksGeN8F5rlXWAPwdotS30Zt/r3OlAhXmFQ33fWa15SJI5T+MYOy36DCLkWqbvT3E9eQOctxxVW
Ny5PbLOO5XmTOQ8+XoKr6bmxOaDKjzZFNxr5lNJgb1vlphVMIWVuQn1wwqMh7KeKtW7fu6Cb2n1a
iJAlUmysddfb5rqr7ISkih83g1bfIcajOLbqN1qYWocMRa+nDKc8hnYf9PEOodqDL1jgUGMIaRBg
WuEk5jHQimyuVN3oO6nH0KK4GQfbnR13/zz88YIPzzGMkvCHv81kcvOjBUx3fSNkERwSXvOJO7Pb
kEhR4aUkl7huF5520zpUPZpK2Myqodzic+/eVR0xIbgIrJcV1q1Gbd4Z1HSsM1kHrChi8b3sZCTg
4yQ33Yhplrb9fx4magPQ1LDWSaq9ZZ24TyIVAQrIo910Lw9iPGc9r1h4KZ0w5ghgnQ5cmV8eU3GU
70AUj0+HNm5M02sWQwep5mj986npHT8+I64RQWHUXVGn4WL4Xo6TUD7eRJGlYmA53q21oJ45Pghx
k6oeFjqtDdN9emsWstqY3jTd68aZa7r384XpfT/+ZOj8tyhQyuX0nJkTLrEKbWVkCSPBeIO3DMnn
6TGNnbj7gAkGa7ZqNz1nSvhmQze6aXqhk/HiL6YXPbf9514q4ZXa5Py8qCalaFryssDDY5vU+n3n
GNqKlsKUrnjbqHDadWu40GV+PFcV767lFksiVfluekqPhbRALAn5d/yrny/8fNjeZaxwtZmIls3I
alla0oIGAFHZXAurOURrN1hV6l7YS91ats/JuyXi23aBlbukrMuFccJvdSYepCWeN95s0cQPfYzQ
ZF0FS+4ozj43WJ4TzX4o25vCP4y7JKIR7q5vnmrldQydeeE6spb4c3nhkxbciWANli+W9mlwZwbr
ijrpfm2KvdWUACro3zdEO/Lupu5uIFACjI6dPYUvFt5/+hEuXgvc2N9S+hH26bzoVkCtm5UBBN4i
ncmMPa++YUWQL+PvuTcvqnUN1xP+fTrTOf7HyiRpCWSyv6NENQ6fFRzgYBMuvE8IUPKvAncCkNUK
dXbLiYI2pxItAOM/r6QVeEBKwkx5ZcRbWJyuv8JaKtfuqBULPhUopOWv0a28ymY3+i57tWbBgfpr
uugcx8idutPnwZceNGnwHa/515KY4jJdSPc6IxH6yS/2GkD5VnkTR4Ka2/BFXmRPE0d9g1+Ud6du
Rlwl5k33Jp6wM+OeTWcBy9laxLdik3312VhWh5FijH0XHE9ceKUt6VDMcRsk7SvBChuVujRzFl/R
SN0lW301nIxhri3Do3Rw3/s3YMjgYfMbQCr6vFjGL0j1DbbZn6AH6gflVL5oi3dChftt/cXZ8qv8
9bD25/xg1iG79H6ndhtznfWYoC+BXJMqDvATwwRincRLI3+B0et7D627hFVY4PmcbxxMAkicYefd
kbs058bjEC2goMpvWnoks9t/dnEll5cG9hz9ootndjFv603HthYHI3MWEBwAUUcSoZwPYpmJCmfS
L8X+BgtEDgvbjHnyCBLawlpw6W9Fu5CcZ3U0s0ecvmSEHKGvn2AiO/CU7aOySG7dVfcFF7ryTbkB
MPt/2TuP5ra1NA3/InQhhy0BZkqirGRxg7JkCzkDB+HXz3Pg2+1b3TUzNftZmCYpBhA44QtvKLog
AwmaBPUUzE+YJtrerp8Ovbcdw2PabSr7G0qk5Q8DGO+ye++LINUfywwDs/sRuVDM7Otlu43ZSeW/
pNzMH85PB+Lq6GOJngGDQQuaUHj0jQcskrNXfC7O1rNAkuas7Wg7vFk/Y/ZB/OE6RtIF2UmUo99F
iQCen9+8PkAolz+aZ9M8iNv87NUX3TyoF2KvR/j4v1AKojKhfuDQlJ/ED+q+aXNBvY/oZ4/FNup3
EXYHOPX5MXZg7ibBlSPe6G8l8BiYWxvn1f4Qj8VVSudPd9in1CMksQvTXxFHbFIRDbBBDW4ocfut
1Ow0tS2azmEVTNour3amuecI+fh8JOn3tTvjZDyWsz9NW9kup976S70bfyif+RWatk+S9qx/j35m
zyjnNygCDr6NGnp4n73h+35WH6kO0P7cDmeLvup9dciB6H3Pj+b96/zNelIOxjX9hYoo5sQGJicB
hqBlYJ9weNrS+WehaV9oPz0iM3hWjxmYhlc9DsQPsuPsSPdqY24VkO2+swsDaPzB8Iz+Omuh5pMV
pKAt0Q/SpAFHxpJNAoH8c3GkzoqjUWoDRkLrMgpYU99M7YRW1lO1yihXW1g9YqOT/SJijqS6eygf
vfcs8F5hzQbLIbshxLlVaj9xHwyMOrottIV9HkSnsvPHwDb9cFNdmG7pjiIdPHOKZIxDmIcbbUPp
64QeJzNfT9HSTNGQlpqx0+Mn4K4LmeeBVicTNc9899ofVDrHG4Fti4ccFjYU+FBu9KB54pwe+/O0
gbCnVz7cahQSMUCmx5WrQcq0vnrfG9VHD60CBCUbdFg3bZDFbu6dA1LILuNwH1Le2UdbxIn36ft4
V7Uv5F6IpMOkKb2d9aYhac/YK3zj4qJg31zCXXGyXxFkdffKRjugrYyKqE8Pud7VB4M9xTfZ1WmW
78rQH9Ltr/khu3g/zGv2Et1F+/gDmwHrfsoLpOT/tS+6oD/IOOWeaLBsFCLvDxSPTqrptPvYCO81
l8CmlxlOWJGvmzI3wgfIQAPZHraJ7n63EcjurINpj1hB1fUQGFTATkK+Zb0XyYRkvTdaBgie33c9
NVG3aS7OuNym+0S+Jl+zm//+3UaGBl/T6SQlvZUG1SDtvaru7DpfcVU6JFSxN5yGf92kreRkGbk4
rffWP3RohGHNjPhKg/SiN7bmKVqWXZxlOk4Bh94dFUBTi8lKud6dVGqPnVU3Ad079IG7mIBzbGA6
Ra6YTnGNsxFQgDhl3aUGka6PQ4c/OUYezFk2Y7DlEU6rZUEp1KVUtN7rY5kU/HmMYirZR6yebQGU
rs5b5CC1ojyp8sZJ8G5c7/15TvPEuC/a4Rqq+G9rDH575gKTnpDpNqVWB3OqKfsweohsVT25Tk4M
YpfaMY3bbj/IWHq96TPrvpkVDT15qgt/biKZCv55qI8xZ0moD2uVbZJZ23qvxVWMBUEmKeuT4JYB
NCVtvNVlFmjrg6+ai3lYy8G9LAmu92xZDU7QDTzQafI1W3vKVSPcuR6lqXoSaJbWbBPhUDfnVtW0
nWmwHg+vE+aJWMOO6D5PHoZH/ywgqW45+HNmy8mYDCiCN5i1FQuVGKNvWdU9qW2oE3kOeJ8jRWX8
fqiOiQDzCTdNhM9O1GERU+A+hhul9ly3brOjBzCd6ANMJ0+bjL0h5eUXecVb03or5trdCmRnF6hv
1OtMfA1BMLt14FaCTEVeuT83f57DVQ69+/BSjlqB33HrECqhdRbMZvOsdt29Q9ZjOKFNx40Ney3R
yS6IbwlUqhNZTja7tUy0Fo//FJN1Xdwsy2FhVSpswqvJOJUzdOsZAe3Ubj7mPvOYIzRNdlVHbxSE
NZkbNyrC9aU6DtuutTGblWnmei3Xmz8P4Twl/EgSQ5WYfL28mkztFWgcJEaNZ/n1PLpgQ13KO40s
Ov++kTVkq8YqcRNFmFZ6SAUZDVq/yqJRoVsrrKmetqffj+G1F7+RfP/fjPtfmnFoYLr/YzPu7kc7
5z/Kn3/vxv31pr+6cQ6NNeArkkcPDQSmCy2ov7pxjvcP0HSI1qEeIdtqf7pxhvcPMOFgRMCH0hCE
+vKvbpzh/AM8HHBxG30vR3VU4//SjdP+Hf3tSUqyFOKEkAS699971aU6pG0RZ8uhXoZRYv9BapgU
4h0MT2alQNgYNHcGZMwnQbV8MY3hKc8cd+M2BAGz/dND7soseySFcE7/W1/zr9bh31uF/wGO5+Ac
g7TU0vmZ/8nVReWI6vuCL5bSDScp2LOhNFD6Vj8+wGmlG1G0r7MJWaMQe61wkP6wiWj+54P4D7oi
B+GCs0To1gJe8h9oqh49Cop98XSY+ybZq8AWAIiz9cw1J8UJn2tUSYrIuEf199dHStVpawmyPOVN
zTjEHENjGCxPlYN7T9qbvgoPxK/V/Jb3N1OpQ7xMOWYldv83IRuJNvg3YKGEagIBQHvP1Rlp/04u
GIbZTcTs9AfLcHBDGt6Ek9db3TAOeRgVfjrZhFJFcnbiVA1QjSSExYfNXt4TlV/ZK/kV5I7w13O9
ZFgvqinhp92DPiLuzyw0xgykb4WmPk963J4SjxRPhO+cJAOhr/7slHxNHyePPZst9Tkr2UyAICJ1
QHt/0Gdfb9zkkIBY3ywH6lfmppgGfQvKi7wO0huQGDAKbv1NR1PBD00t29kUAEIMUbezg1WpF+XS
hLfx0eB2y+xuwlo1VIsRfTYFdz6M1jtXp50whyQYVnk0h/opipSrMkV4h1W8Ji9srkyJ/ntmub6T
6Ies5cfnoesCB6pvDqYTVLQIX0Sxx7QXEcPFygILSWWbgn5gWPJMyle3gB/t9IpbLCD8ZSCAVmS5
t25lJQmRPxxtz7VjbDU8JnHNxMDHyL9HpZNgcNaQMYUmyv569OVFVXocC1FsBteK93o43KLR/F65
MJIaOcBD3WVgJaWK95IhfA/O7JiwYxXZGWr7Z66aWWCkbhbMSuShMfHA2xGCNC2MmPVmxCWJlGhJ
Sp+Ia9kl6as5RE2QOAr+QDOzqjIuTqqzTy31tbFj7Du6HMuU1N6X3sJ+4wF+6m4aPKXYfTBNZdM0
3bzvxxqTEPyvrJp2R9ZHxaar9V+2g+NirxCsI35JIomSwDpLFaF+wY3bdC5fwnSIXEvaDsNcc8a3
zk5vVhnf16UbIN13a0FaGY3h+GHhPQ+GBp8sZrN0zI5AoiJ7UA8zH7KZ2+g8orqeUArHdzZ9m6zs
tv6l0LhMYhx3k2U+IRPXgfDC62UBHNtlC/50SNmLWED8tBXcOcbuxVSxB5xT81WJsm1jh/lO4qky
s4Qan5V+33DunJpp3dCAcOroQo/kRTddWpMWpokDvRzbJV6oWko3rodBiw5lA3utUYHF57B4tEBR
N1nc3IcaA7Fk5x81G0sPEw5aXqrQr4BFjBXVd1FTeZG/IEpkpbecn8wRiZPIY6SmLa4vqoBJL6/7
Isyv0UYzpx0vRjo+j0uR+4rWwDDh0lUZsPgO+GfNstQqXfZthGsfTgESt9hXj3BuQqzcSmNQN65R
Xzv4dFtA4YFnhXci4RNm1ywDM2u2QyUHhnCirUewTw5cUEduqzywxuU9FdJuS5WGW7F4WBJMqbqJ
10fA8pYGY1er3oUNZDNPmR/Ekr+mMLFONJA+UFkiF5/nbBcV1UuLEwsrxy+aGDXtQwWbwnF8LWd4
87ViaZgcUfBRcQpIQ7KXymD0Jh6qWQgOvCCaDdg1541FOR9apSed7jwuqUt8vy7jlQp2r4OutFNx
N6AnV12Q1ug2iWAocZkdSqmbdfFrICr5Sqg/RMorMhyfg0XpFd2ZS9sIAP9kDT3K997wOmisbG5K
d2u9NvXA+Ki8/DYvKohZd1/hXUcCBgpyYJKMSept6E/Q0bMBWGq1dgd25qMt2CKyfNYpoLqbYcZ2
M52YzumDgFntp3gXb8yMqb1eEfT8qFOO8XaZlF/WFH9rJ9aIGfMs1+Sopzwt/OTgajUsmohfVyLO
U+o4ok05n44I4L7AgCkuuUYVaN+qXocplC9EmBAorHDyorEwVS8LUElzlnLH2U0zmnq7fhFRCjN6
OpET6HhWt8k+V5PXzm0eDIwmcFPisrM36NtojL4B/kn8cmFqiM7aaN6PFEBm1UTf1yGyjKxmuRp9
dRWOGHlMDWuhqa8JbKGSb8Ag3Y1TlzcvbzHv0rIvXWUDqjs2jyGljKjpGVNcyx8sCwaUoBvXRbiR
TDJSMGwodW2QVd5DmAkwl3TNcZ8OEK2jTFfMAQCOT8BC6gaxJam0WV+NEJ8WKvAVv4ETSlTNH/sB
nxLzrculKvsUHteBGc5s3kmUfSlhrAIMKLezAay+WrqPPglBx6Nw1IjhaR1FhseyAkD9hxFj0tm6
Wydkl1B1LmcjB3iHJja15eIy6xQwhibONjaase6wYJXSMrbblHVAsaubnns5qIRs1wr7XQK1PZ1F
pZBLdNUuQVGA1VfnEgyR5XIM/K0uACFEzWcJuQr1AZxiMbQIT1iVuQVL8QLLbhUOVXr5QQIt3jJ5
teU3zxW5+ZA9FEZ5q9lWwfzOm5SkT6COjusbHP+qJnvD6Z6SEoqBLPJceMRk0CdeFvIW9p20SQNN
WR40syQPS9OfUEcZxHXzQkNoE7pG6ztDhmWZxcNej5B8GG52XActmaGvTp3qJxhNrTu2hnBXMHjx
rzTudtDTxiBHWdO3CgMvYetF8OsD4Ra3NQ5QJsb9pLJNck02uCGz3pf3M9bFfugARTWmt75hU0kz
gwnfZV9ZPbzXpnMtLMW3KkTxKuFDCANplGZf5fQMsLfxpya8KRODa3ZqGTpfRDVVW7ZatkF7XyCo
sRlqFjJ9KY4lDkAxUUsgz5mhRj9EgouDDD0UKugNDeFcYRdaVAJpdGg+KU4m3kCXmLO7AFbZJLq+
d1htNnXHyf0dgmiUzGjvSI9kEPsdw6J322CubQ+050NthAjXGrs4ZppHY/Mk+uXVozzJhMZZ5N7I
ym2ClMXGRLfVdybchkCoUoWKg65D/ArbcwpsobKFIIYyVXbXGvdzo/wkKQGcnjNVhrCX3Rb9XJse
c9Cc3qK8ZUbKZRVlvI7Yh7PTVvUNEWQSWqT9fP3e7lDGMGJopPJcdINKwaIIWXzQNPMVZ9xEBfGV
YXEIKfWhyRH+OmX1MdyAXG6gZzOXAQEwi535Z+TC37dNFlLYG4VPIIbBraX88kzkjbJhOmRLA9g4
lKGury4RibeG9kVkKq/VmH85Llur5TF+qkTB2NH7It/YWbUXBy1b8Fzq35HkdmZc0lTEF7q4g4Si
tvN+kXH8ZHa7os+fayVfdsbMjyyr6CAV4jqdVVkBoIxfWrXrZ/OAvzthUcwCKuaEJkIGv9fGZkwv
GDBlV3x2w/BNbwCEN1A0KGBwXlPrTSrxCGNB5fO9kwt7mmrnxK0c35zgWg/jKzBfKKviK8yZOkg3
UBvAzIcpCFdV7x96Ar1NmMdfrvz+QmQU/tG5UMdxm9vFdWjzW5qW11r5yKcEtY5Qqk2s+2h17aNY
PTh0nE07u+VD7gZlxT6ktBSB01jBW0TVt8VgnmcczlVzUneRxljtDEr3XUWImFW3dfh5AmvrTgEZ
I7b20vwolmjLpLyD484wkvFcNRXXNQxK9Pd8xFNtXYxTzX1eY5B1EU87NlctVR9Do+dtmUbck7Vg
29FJ4lIOQ/fitXiZl+AswUe6z3WRXKeyu6U1WQ2AOme6n+IXo9aCaCHM8CJ250KVji1d9rnGvo6N
xGiosIcbyrkQxOC1FDJhPcBbLMm/kMVhdhNw51327pHebDRBCGmr4SkZkq9Ey25x2LJe2gUO4SZu
0hi3mSdtbq/uEu6qYWb/c8m007SDbpAheClD1EUu/0uGFGFjlxj9yWjDhVPnaO+hYAloW3GIO+uW
FWyk5mw/5R4Np5RzLZL85nQmrbfWR9Ca3F3z1dF9HhLveSoN1sjePvezdVt3x0UhcdXt4b4Yk1ND
CE5CkfRBal3pJd+SjqimcpafBCiBI6P4vAifISIQDPLbpzG+eJG4Chk3eAWOsRG2Jm6Vfv1WXWDf
s8ws3sz8IHQNeU1WXah8EAQ0l7azkeol+I8S64de/hoSFomlstGIxWl1XyvZr3XsO/aY7JMw8Tbr
K3LwZMTKvhiIYsqheyqw93BKub9kC0FL8l3GC+j4PtOhl6a4xMOGneEkyblxx+UuAXyzsSbxUfW3
DISYv17mJX7MBvgaXhot6GLH10hzD1C9L2PM2tMM5U3vONaWJkeC+MUephSSgN0nxCBtTmjQKOmX
TJFgQ8kF7WlcWO3WcSz34Yb2mDpzWMVA2J4VVzG6oEAeZxWTNzclRJr14Reh5g3S07DrYCAVVv7V
Gyg8CDFvZyAhO3uMYYtE2DyR8p0SZfo2YhqCBMGlVovkrq6zs1JzIUxQgo29KAdFad6NxHrpVfdH
7Hn3Tl5dc5v5VWl0ZnM7/1lajtjDjsh2D5nKEtOI52SxaxalUeDzq8jkD6EWNptKV/1w9Jcx0K1+
Oy0QAXQAqxsvROrRA7gjg0pZA9A60vXKgsVs4nO8Jp1VRMuamnS5EBCC7n3NrPC7U82XwagFipGE
FigFvNhskHRhlYn8i01ygapYFRVexqbhV40+7+tEuwy1hy12iPJmoyneIY5oJefelwideZONeZBm
VrbzPvSq6fehYNYMUbibhIq4ylDS0c8ukUsk1i35UZfiHV67MNktG6O/coKgBL9HbblIcpw7jjg2
IsVCzsaXGpLWE5MRIJPEpfQrmHjKabFVkClkL4KO3LQ4VZC6OB56yLCeMoMS7AhaJa7UrShcbech
j2nLxsyfm1rCNdVSgtlGfdE2dVQlAUsDT46RbxaOdcAUC8PzRrwY8qvXgwh1gpUD/DD6QPLJIQQf
UTla8htFk4vkAWaHvVPnQZwEgdjJsXoQ4IYzBNkyg9H+g/lSQdwmuRsf/jz1+yWIIXkZWjL/RIgp
K7hb1RMy4BD7x2b6+8f8DTr2L3TZ+pyQbZBJ3vx5uN7785y3fvKfJ9e3rA//2+f+7VOTgr6roFLz
18+jVcGPFFaKG9Of71l/S+fgv9v3GcTBfx1ZqOanOJ0BtRZK20EI52hhf5rF30+K97Oif3A0qmY+
aSrQEsNW8OFUCxOZtBbdCb8V9OkMMYYdNqs0MNbHkWM/DjW9j3DtX4Sdvh9BPzW9hPTEt6F3+h3n
cjyFA6bRUxdOfh7nNoB1E2lr2+1twMo4Ea9PrjdNg6+UEaUKAEwDN1IKSWRxGZoX3eScojx1T+s9
llPnlNQ4ZE+9drC07trXobmrZjBlSlvrp5iCzCmcaUnPHp4INhkmfKTPjP23Dkk4jpEAjDANZF8O
IAqQqeA2CzwL1XTPvOUHqqQihUKHJ0SCvPJQnY8hkdllluEiV6Py4ZkvuWJ7P4d5m87GCTF33MPh
TvsRZqeajt69ZRf21kyTO1GRyh89C693Vw2zfaND0w8R/9ORNd956G308b3VYaAVl7T1OZEn5qrB
pE8IIDqyToGBVCYea4FmktaV94qbd37ZevehiqFo8hKp0WnM0Y2A0ofezegWQact4QFx9t2sxHeZ
PV6gNiBo4tifXZhdaxgyG83VBr8XCylNTrkzi0p/sBbicFqBk5o80l+9Lgq6KEqFl/mgPw1ulp3H
PInY6Nxyh03ZL302P93SMX2lwc1ejMVPrxsQ6mj6zwZ9l0lM26nJaTJZ9b5K+quVDvddDTylKqYL
Mk+kKzYLb2ONwGlMkDqucVf2YyA6/BRLY5yCcfhJm1l867rO2Bomyul14Wwh+KIaxYBwc+dQhVp+
nKwRRaMUtktuVA9T4TQs1USAc+QcihYERl8jGlpI7qsNNAhCW0ZtBwtXvY2/TYVtE7RkABislsZU
jqhUZA7DJu4QShjdJ5DwwL4RUtVjmKylMLBBJwJNcJLyF3SYfIRNqPkW870oFO3gpBLwir9Ng8sS
3XaY6270DrHE25qdOHteX/mVMOYjAhVBB/pDpXq7CQ1x08yWfhdV3NF70hPK0Mg2nvVRaNRtx0vd
Gy4EXhe737I51AYgqcImyazD/idHQL6ihd4+oyNqZVFQCmRomwRvd0oaLmJSe1ONQQkiERzFbc9h
pNsiwSkpSuCQezoclMW5gPiDCU2Ej9YQ9TjVT3FmFmpvHb3GCQxBP27o6k9Sw0NU6zeTrXGfEYlB
1lS3Q5jVpDHUENOWr2qSLeXUeAdJ+RyrrnsvqF0zgNCLaVX0iZtkp+MYbNlL4IyVubO6HlVWS7u5
Vh5t2sh8UMdwV3YKZsadhue6Mb7afXyljPBih+5+MFgs7Li5VrZ3V2jOcxhSEmldBBK15KFTxvlZ
AUBG4kpJxU7Pg1K9aTHgNWCt17oD0oHxlQ8pAAhFIoCfeA0mGekBiUv4T7MxSKeNe6f3Uh9sKLOl
HaGUTkcylQ9KQx/xkt4JzTgrOUC3pLy37804HXZtRJ9EGxM2Y3iDXXhRcjwVbHgx5aQ8dkX2QxsQ
i+66iGEbUrTR7ssJsZzeplwV2SPmviqaG8Tlh7Zx3ubJyR90y93J6lxpgz9tquZX4RW4qxIZLfp8
yUqqCAWW9qFULk2XqQ2W0L62Rt0eGpRKZz1+7uvizksB3s2DrD162sMoxN2cAqOUsFUjyVoAJQsT
NQ83Vuoe3S7aLmGtb4ZxSbZDHfudMP2F2sIxtsClZKjWlnka3+njfEwnJTn2RXYd+6xm7dSGbYUV
x/nRECYYooTsLLXFLoxxquuRFB0iTBP62X6FIfYylXi0k71UndgqA2hDfXydZ+9KJBd4wrZhWVnz
pnT3S9L9CJc7q0ifca/Ys9QBJhp9yNx+UiH3RXMPqh1yA4J6b2Mdets4eaI6FfqEs5nibSwCkqyK
ENA2mqcaiE9NKyicDyjD7KAj0uEgR5TWNnGi+3ot8NYBTKQ7VzUkxcnYxFxresy7+NMwxTYJq/sZ
CRt3mAEYbfJmKtCuyoNMS/zGzfcjvlWqOXym8URtoqlAPBbeBeraB8w4aiJUGCmt0ylRgj4DqxTe
L51+V1f1c29rN5zUHuht2ZuuP4ai+IBTf7DkkNbAl16Eq8SXvjK2CoJhY4TDsSgufV2xWyKbnm8n
xFSTun1wTeMubrLnWWHZ8KrqLhWBKfSPWCcM1pv2UKra6xjpj47d7KKeS48eGGUtqwF2RliOYND9
1DXnLI3oAwy4veJGyzkvWlQ3F/27NtVXLY8uejI+6Db1A8uh0L5U+qkCZpTkxaOj5pc2IlaDkDWm
fpRmzWbRSlDLMWUqM12g0TjfDHKujWBe5su0SeIJc+BWMqLOBfWI0jRf5aWRH4UR6KFhZXOpjOnt
Xep+N8HzkrEjktCK99C1P6fGeUYe3YM0Pk3OS87lGKb6fWYOjWhouRo2nfGHhcqe50ZBmFt0vGJw
X7lzjBb7VCsFgIwh0LJcp+Yy3lGD35imtnMpgQ9Tf1Sm2zRjF21QOs3dZoupUYCC5g/qKd/mb3OU
kzOqqRlQ8TRD+II5qljx4n1TCjoULEv9Ps8bUtXzopRLMHLi55yVLXEeO7f4US7Rqa+uLkWdvGuB
1jY3JUVp14iVHx0rWZ9SWcKZDdN5Dao3nfs7Q0Go7q6fQOErGXtgqiJG2mTfJmv+RU3sjVAlaOr6
s03ObsowLNmufOoHRyS48AEuzlMBkxzMoup152Vpwp2tgeT0MvdxpsDhjFZMhj0ehhZ33DJLGz/X
nKs5l6o/kEpSFC0uIVZUVEess015TfIXFCbzaJ771EVpMQd+zJ40290S4GR6w5rpVz0BRuo7z2+1
yA5UbdsUinWeZvWQ1iWrQdnLLlMd9O700WXNh92x65cmg1DNaLECrnbqC36ZWyBkKEHOAOWdy9SN
X7FALQMhDeBmergJS+CzmRW9jwpjTboghyBN/Mkbt6OCgFnhWkugDj1+kU7cbbgcR8VJX4yZ/Kgp
dHC0JulFXNaBMpFSFZhbmqPhnG2NynGqfKPC/WgrhuGnORu9PVGj1QExm/N40lLt20yQJCsvWQD+
gYIy6SDk1moexkOq4Fw+Zeae1e9T08JXK1KSfV+L9wG7gR31pWnTTsOtooEaI+egJdeqWt7VqUSI
omRPx2f1Yo4AHRV2bAkLrao3oTNGxrR4GzwKpxmqLbsyGaG4U25jc73TZ4MxPw7vcxzvBjWnqVWB
6l4APvhlorxEuck5yZsXRcx3dhK/FCpwQR2+y7wAy+zH4ZzqFjB63S9m/SELqZs4KrBW1HO2tEGS
DWoPX1he5JvAote1qdz4ubG861i4L8jQ2Ub2YS7E18R6tkNVai7IhbMieUyx6xpD82Dq9bsYHjSg
TK720Sx0Xvk3g4sgXveHUacDN+5sSzypdN8RSR53yOls6PFSFWtKil0WHtKGCWkBpg1vc9m79b/+
lky6bxLet7jzsMvRfC78jgGi8hU2Hy8/LUF0r6m1vYh/tEhe/POtelyzGgEWkS/x6F1NaAHxdZXl
HeRHDCV9zjD0Z2fYznwckbx8qBtlYCQvC4ZkfG7UgNiTon68OOQ7hth1EAzKWAk5qsko0bob/CR7
dqugrSjMUTvzymynsSHVsR3U3DcQOljvy7/xr0ZD1WPkYC2ByxCvIUjVmmHbphQs1I/x0IJRN4x4
/b+mvUtWARxn3yoMRiWC0Ig3Ny+psU+T9+V09PictPTuWoHoEpjjDreiB9YhX6NiJ3r1Sx5YiUES
LUrKvMn4WKc6tTmx63kHkoIeD0XhUcIpmTj72rRgMegIKcFmiGuIKmUgj9Xqmny7FOHNQKZHfnnd
Dtv1B9C4NrLpSC95aspAfpw8Lvm1ivw56J2uv53PaKx9RLYl3x276kNLJ1srqJjwUpggvjw98ufJ
U/jPn+pxVPpENEfdrAG0ayO/mNBYqyZzy/q9a1JGG891dMBmpwjkffmain6/an+opC1mRTWDl3bZ
75dj27VXk9AP+bjMC6Eu975GHYsKBfTonXwq4s9V5x7kSxAZDZaBDAWJMVPLP+VHqQq1a42joeg+
t+3HWJVX+ZHyNV51ny8P8hXymMrqV3z/z4OKeFIeMGyeo/wqvuJuhKxekjynnbZ+nfw4G5w/H2O0
eDmn8zdvOWA6S/QCKLWsLkULTJsmlitN0HQKiy32ar1BVw+Plk05tE0gdDodkZF8oUn1bDCrUmCw
KAXY9T6OVIXtfr6uDfy6h5GB4I8yMVwLq0G1vHiOUmym1EI9DHTMdVDAsZ2qjCVq0WrJUHTj/i4N
w2kPHOGr9rrDNNHNxtMk2ZVZuLFHqzlYLfpITXppoh8pBT02G/2RbOGjEFNBw915WGEQZsNAFcU9
myTFMtkUATMJExfRpAKCGgzgikS+K49wlmO9iI9GVD4BxnwOFxe0DlrxDTEO5YYcfrJ4lP8Kr9G3
tYSJSShYB2hIR6p6J3aa09HBYhNBNAFHwlBUu8T5RJKp8VtrfuvDVtCpoUStJlS+FyI2BPr0rdE6
L8aSvhul4/p20wLml7o97BD1bbb6pywiHlosiuy2TrfJmNkzTEEapx6dqbSOs9yw2lQKesMU87FM
Z+2K1Oe13O2aVNPxCncCJWiL4oKbJL0q2YGhYJdDO6YfkxiHWTGTgwek2KfGyvCmKDwX87UfYASk
eXUX4QEGW4WWmdqDoOjK7NNsk26LtunZ00eOv/xVuRXNWiN/Bz+xVZWeiInm/nFstYNa0EDSEzXz
1RCqQP1W1lqJaWSWBiH20a1h7haNRksPod03B/UJHUW6ZHp+CysYaktToqhDk6KKQgwrDXKdtTlJ
7HwoHWoHZUyhWwfXB1fL2MMYoxObsw2j+o0Q4rw37Krc6ZM4q3VuHutWPbcexYh5TAx/lM1MS68u
awk/PxYVh7kiryqgYhu1HsH/iV0yITunhtSyNdmGHjVwb3n1FIUEqetAd514CobS3raaZ23xBh52
6EuwZIhkX3Y0/cqi7oiw6DsPcsjXimOTj1vpzmou9mwZx1nhqg7CxaGDuFFxITJY83iHulNAW8V6
UJ2TVymvSzh9Ji6EnMRLd+tXNxP4CztTku2kl7EvzKg8qsTXVimFnE1AJJNR3f8kFZR5pQOOkckK
zE3CwcryLl2SMegiJLcTxsWo2q85Gq1+PVI4HXJrJzziliV5CCt0sJOZdzqp5aMqwEwc4mdDIjNG
1ug0gb0DGF4iGfYlMupFSak5Hh0FhbLwZJh6HiCmlA9c2+TNCit301DdsJE125VaXO7H6ZOIs0Kn
f0Y6v6zOPUYt6K9+VzWaE/GYX8gDLVgSS7YbxvJqxNUn/W4YNYACtzFyFUPYXIcuvmh2+uXmd55H
aNTkrYn6GVVnORfCgbGtFNOLpA36tc0aoCGGrguSCE3tL552RE1O304x6K1CcrQkpO93O1U2FFeU
VFFxPAR5GGgnN3s07jTifScHItKPhEd9SjTYMZQo28RerCLnS2gE3YFWlyDQy5PT4KKnRbtobRq0
OX05wo9bJuWxUN+kg8Qj1ayu1mJ9K0AQ0uyhccMEHmr9vh+MVyslgSuV/X+xdx7LkSTZen4VGteM
sdBicTepFYCELCA3YahCIbTW/vT83GtoNtP33qZxz1WX6EpERoS7n3N+pQM5ZmN1Gd1my3Gw01MX
zGcasl3ogQhUQ7nq0S2H11nH3aHFv0oIeHGlRVUmfwj6SGarxo+8rm5d7jxnMTwgyfLi6KB6BCwT
fcl0iAVcyPzR3M93YaH/lviZIuaIkX2YH3p2LHgTzIrvoiUEp6VHs2NshpMLvQdTJNnnzhHzN2v0
z02a3VAmXK2ad6EM4g9tikkaB9Q2h9Tb5ZPHep7xKx/0jRNy4PciGC5dTweqzz/iqPuI5RjIGWHy
JLHTrrCspBqasxdDMCMq+YbtXM/0JFa2TuOIIzuCWIm9+RcEMQtQFXvNiBGZFuGURgXub9x2OkwD
TH0Cq4JLofm72jEvdjY+YS2aMDrkBXFHvkSiPMzCkjKiaLdVU3Vbv7Ke6y6QPhdEBlXDvHINmB5V
6uRHApoerMq5pa75qx66nzr5TFtLUAOUyMeSkUcQIBdqojWm4H9gRsy0TnFotpDq8LCC09NLl+ho
RYIbN1LCTENL92AP/g4P2kMBONdG3VuGwiElh2rdemDaXv9dpv7LH/LU1H2W9bc2PRIajA/LOcOo
casgvzxx74QJpV/SOjvJ9CS8adMnBnOTeoRQ07WQRqLyJhE7V4LsM+DNdlmSbwkKun79hr7mOTMC
hjX0G+PC28sgGP/M2n3kvXkqWw2BAT5zCjvDUmtVV8F7O4n3aWYDqlKwzyaI2YSNOsKELd3/PaH5
r55IEIEN13BpTCxOHkvaOf2Pf/VEak0WGhzYHs8vOBTLoEBRkF/fT8sNJ+izgBx6KDrGiLYWMjQL
1oq7kA7cpBKlv6IG6j0b38zBLrlKTcLbULXVVZNMRi+iLAoDD1cAfueEaIBLOHDcE9xaIpf03969
Wyw6HPTSaT7Qv43AkYEE8BqMK2hAn0TEffv7L+781RpOfnH5tfG9MvjuwV/MoKBxVUWdNv2BNu2Q
s3HMwrgLPMijGkczCrW7DE0qLgAbck2cVeMb1opPgnNRpSwIOjlYAZQrFfy7RdJ8YpgAW5Clb4qQ
z6aTBZgIfvrNCOHE3w0Od0+dogzY1hmEgjHnWDPj4nlskbTygVANkm9ZNsXyPcV7nD3B4nn84dpL
gkNZMgoKm+VKlfUxtezYcocrXJOWKEYUqTfJIYvP9e8mEQ+tRkrq39806y+mVOpt4YualusTLBb8
9abhb5d5o2Z1By2xIMDV4YsAoyReib1MYrlz+9ybwGKKTKnoEaAux8pmHCePFhqWi1cFLnuQ9jqW
aH8bc6fIMYrWJAQ7vOfi4GAk+TnrO+6cy0sT6/EjY9KPP2w223odTXBcQYskyQ3RlBxE1j7iJ8ih
Gh/bimgMhtJyBf791/f+8ztjOWwaqDB8mIz2X4268VHJzCCJuoOud+YuydH0+tHaizkmCi0C38I2
Q5HpdZNExs5PMHTgXdYsHmVSSBK4ZJOHS/jgkLRsNd6Wze8gXLa6Yjx2NRRLVTDMzfI4wzSo5KES
2cVt8bkzJdlbZV7wAw3GLXAg2H80NLwTGBGSaEUdctIYyhxtRV6jhy+mbjt56I8iHyZVOsPwyOeD
p+PBLRbFQ0onGzVRVx9dH3d1nLJpsHHU2DuJfawkEcuPkEkZOTCQxfgooQXfBy3sz+ymh3CPouU1
g5ogvI4sZnm6AlfVFORZA5+cJ26mwQYeNwMw+9jAxNr8/RMhNVyu038xdeOV9CwT0YqFMAPLfP0v
FqoONph1vkztIa2IaRspVve9n84bE1vHopzuXeGSKth7HKXNcHLdxty0Y/zNmVwThbzCKep1kZy6
WvKsyqY849V4Rw6SS+AW/0hLyh+tSfNfgl/92ZQ642iTztWNDVJkw/zUJ/HlJdEN7tlu6lARB/m3
n7FxFNozgw8O1NYEQ4FVlrWuvu4q7y61h5sopGFLE/I83I9G8jgJv0m22hgn23jJt4WnvYZ9TGBC
PUwPgTdve9GfMezSd9lokshWOufSmJyzA901yzC5bIFJYj76MhbzKQzGlj9BohhO5iYpmoeOWd0B
87iMwqvDG73qdNjkcGc39cS4MceGg60N8UZ1kxx8r3EZdrLhSWaYorNZPQx0x/qShNg2p0aSRZrb
5t95EO16n73JsakCFZNK/b1JIWe12qM+Rt8lKjctxYTSROAuC8qoqK+uBoLZlhg2KZ2FJG61nvMi
wvYi++KoTt69tD0GVfjKTnmTrSldtLVe5Gwozvv3KXDeQ73eZA62CO2IYBpH1j1jyEsjqLgCjRpB
VKP0Yv+QxCAq/rWNN/AODuO3Pc6PTVGcTT12aRLh0CeoTCcRfC1l9Ba1+UExVfv4s4qGn5opPyum
h8C+1SuRRDhFQVKNrW3HjDdFxCB2+lBttYxONGnKS+t6L5kGg1eyumTF2eWdKckg+RpS+cXP46Mf
OfjS/uG3DbLvKEcWnV4M9JFtc0jgkPoMEbyYUYck0NkxsFNGXI5dcrlmVxB9XaMB1+z6ZTDg8zcd
GkzZClPJbjuIkbtusB7JEnwP5S7kCX643jdvSWO+qwUet3W8ccr5MU5HGAB1hACmMa91SgQcOklE
+QweIhC9hAh4P5qujqWx2dD3YOuS7h16cl8jY43sH5rngLbI8PSnuame6qS6LlI30QMl97THQcfh
r4c5luZ2+KIxPN+EhrFurSb403b3GoOT0WAUICjvDUl/rDT+YTof42S6DNEnk35NU69tHJ8No+X0
ADPKLf9cuzD8095Kzi032RZ4TkVl+T4VYtv4CNmyCeAaZPx1yCrjPEBPIzFgPU1Zck3N6YjMcjpU
ZsCgxyP1YxJjuEOQxsiCUJ+qHDlP9MDZ2yK+OvSWRy1zERaHOgCgP11Q9v50ssV8zgjPJAfnQoTt
Sy0QsfTeq0/+DxgMDkFez8Qpge+px8Wm9XDoqPuSgWyf2Lsy7sz1ZFrjlg7d32QIK4Yh37u95gD/
D8WmCmY5Je3pVG2Au76G2ANJszx4WBcpYlCPrGfBnJ4nsZ2dODzBKjtZWd3sMq08CZG4m3bWLSx8
xZ3J1Hwf4/YQW2V5LPrFxMlN3MWlnW2RwFy1waj5uFqsC5HthS10CF3v9dI0HN448U1O9z2b/Kmj
MWOoTMM6QUmzTp7X/fNX0hmATOiTZuqPwiCUEvraodYtcxO71gsmcuIU9G8TUZDMl6CiTEvjFFTw
/BJbjXzok30VZzN8xUY7m4RJQnmYD00otHPipd6pFd/qN538E/UrFHWAoK0NzbZcMKH0LQcCoH8n
IK8fbNsLkEDj9eSX1o+kCbLLHM0EbYhig67YAZpa9DPJa3cD/c+hmsR95HnpIU9zA+XIAN08b8io
10ivr8YEG/3Kcc7xaF4h0Tl7dZXqKiwME2FldN9VCIclrMoW8kMCpOIvxjqkDV1Xk+UQgTvuzWiJ
j26eg+802SUP02DtJPw4vUrOpa6TKJUzODcAD7eWAY+3gyF49ou3ZoBeZzrRMfNa91zLIiQ0sOz1
Z4yNEZs92lHfHybHx92GkUpG3QnQMr9hyrwTCXYmpvllTWm2TQezPdtN357n2PjVQE7fFXM1nON6
HvBDLqIdoZXbbB6No2eXgDlMCc+TiZFhGgEbshc/h5H/liUIwcn5hM4SIjoq3PVQ0kNaVnqelken
X+7LjuUSB8bVxEDRZ2ICf1Dr0sP8HJXCOPnJSXABg4hKBkMYe0JyGvc4oJ6iYen3euHSJTcN9qeO
lLoPIcaPAhBlnS44QsFwOkGwT49pFcI9RrnAjFCK42kLM0QmeKkVPBITTxj1GRFUXiKWrHltehhZ
5El8n8AQp1hhBEozlhDiARjXGSfFAM46lChV1cPM0sp1ixMg8tb4oCRc+PoxAc7G74jUY8mru6hd
q5RlH/Tqrzx2X+1CvKrqgvyzagNOtp9M4Lyo797HCLajD9wHkzu/+QvblJj7jS71DA6RvNBKyKIN
t4oanc9zso8RVC0OqTRt9nOJIqyM5PzAzN21RyENXNeyGBGtTa52Dz9qp65SEabliEiExXWON5Aa
T0Zs3Bt2A8mEel0MAfBX96LqpHbh+JiiYo/pV0w9i/ONRhipJDsbDLzXTike5fGpOOSIX2D1t+z9
fAsi7dInETL9LbrsNklqsA7tnDK9fRFNcZN8WMk+dy0Y6AibgBLnTYckIEEEGVaiUlPzKVo2nPqU
0i6fVE9QczDv7kKqyx4RIr4V8bpu1lmTn1Lmiqth4Of0UJ8z7GpX2tDQWvEnSiQjolpf3RS3f4zp
3L1k5+XMCIps2hvD9CL6ZDyWBfFQiRXftflU7fRupzRbiiBMbFOBzx+9KK6g0MgalGUQKb+tOoJT
0jHnLCz622YWGNi4GBD0KF/TSmpQA/Mwa819qwcvkSPAKs0r3S3aEHd6cWDuFnnyLZqctQoENWgv
mcxVdl20A+1yI0WhWfV6szWX5tp49qFcXIQmzkE10J5kGw+d9wBb4mEqOms3drC4eq895mqaJvWA
gXZsw/aqS3v1IlqQROAiNVSnLqg3IreecznQrKW6BuPaYKWT4TfFA0WLdXFMeFN0+mOH8oX/JhOz
ysUrQyK3cOzRm2zX4IvP1PhkhVYGIIOKKgp/jzGZZeqNELHFLJIycpWa9T1F9LRSw5Y5pD/xxvyH
RxgDqaTvSNOOEfgKuuJs2ujphJKIi+6OxQBdxZ6pnsqIuogAP5xQhECiW9w6Tdt1ufZD/YDICSH0
sAqscsZox+lepGjHZn9gt21+yNpTzQ9CQkX6xok2sj7vmvY5A7pGJEPtWzC0SVPa+lirLkmLHY4/
eU/5Yt03Wn+XeLCgwxamc0fcvE4K4Ej0MdAgty7Qa4QzKWGlrnSTYi45OC+TQ8BRNP/QDfjQpscC
6SceD0FmJjwE/keD6TNGYN4Xwy34/JMUgRWVfELub3/EAXF0k+DSSylqIqVIGOpzaTY4nWoRNT4i
8OI7f4y+tOiuQnPOtPoVy4/vWhMZvMlsXyHf2cxeRU0+ietUcq0hEa+gR16/tsfqAU/WDbsPUpc5
3yZa9NMouYeySuXAJojeu4mpuR2qJfjQi+LbMBELyHXbG/Gji8n72Ne/szA7GnIAUjD5RdeLsdHS
fo1MTi15jTP1b+0N+PAEoucScYJKS7qPQlThSbT1sbAwNOkJRqXROEwaSycIbWejacS/jBbixqGx
904MW9ea0281EfFhOkRaSBAag8CNDeiu/liLSWYajWc/8z/xkLxnBrWV9VI8Dlt99EPJteIOSLVf
Fd1Kx0YhOZBX2IlzJtXvf/ayiAc9VektmLNPP4p/kzbWMI2uUVIPJQHW5ArjLbXEdPKQxNkOO3QT
C2ioNVFUW/u6GmhwpOauw9B/PTbeTopWZD8uWxJnob2mJuOHZPG6gT+zVAutgtTXp9YnYR4IBqXC
Q/VHdcypHcU14hl8PbwxeFHCKaXAMORLhc/Ma2lCTUJOrQZwam5tyqrZw5cn7yfUNxgqwCuNkPxS
+BVyzmxP+DtaLNSMQeRhmA1k9hnpffJVVPocXToNhrC/8COBSiu7Dtv010lHFNqxdR3qXir70dBs
tM+PbnA/iH5fVCbxQnBPjklnQMZyfVCcJD8lS1xytLwONj5fo3NO7eho2KaztjqPYFAXhykb4j8i
Xe1+FO5TX2O3RJINGE8/MvW2fi1yl83oQae+DVdaC/Gcfg09GS6HWFUf7HlXx1BaddxGt7a1MXue
olLE6snCSVQGW+S0c07ijVHS6BcT3Z66BDtlx53C5gNPV/TpLG5tth+6ueR0ZUdKC5rFxka17zGg
1TuKg2yyt024XI3FgICB6oK8yfJo1bq3qhaERIg1TkogOkUH2xlojfoNUk+tfFAAp2pyTQy5asu7
DFoGzs70vS2qDwuTv6gS993EQlWq29ADr3SaedhZP4dgfgm0bt70NgK1ZC7tY6qTiZa5XxUyiF1f
eJe6hEC7eAzy60W3jhWBDFXM7EE3UfqGB2XTsQzacmfabyTd6utiGhGWyImPE9lo/jof/0PPPnkB
2gMCUL7bZfquMg3+p0eYKj4EWJFd0wSWkE/VVEmJodIsK+VJLJojO9pLYDcfCnJbFs46v18+RGBc
Ul08jpiEr6DCMxgLMslSKDdNkH6osRVKUc7VePjpheJhhrc9Vd5L38xv5MWR1+S+TOF411bO3pf9
68CoAtYYmi3p6xCST78tpMpLws1ug1iWi1cwrqbj1zBpuOnFVcbIJ6kgnONT1XHeqZMP3+drN4Ae
g2bupAJRra7MWnZ2gxNWaUJdyl7tiK9Spc0xGODQhf0ql+UdpkjmVi25QiIyCtSQQNEw/iSwrWIC
rjd7Etlym9695+Wy0mvi6F/lwLrUtHg3uuyc+IXeIjk59j24rjrJjurC/Cz6qaUVVGXu8h9I2min
FZQoV2qiBqFdQs15VkiveoZQLcDqU4bOLWB+W7fHwQOb6LwXgCZOFlkjVTo70+Ajl4N/fZxnjIok
GK/p2u/RHt/7cHpkHAbgkEXpJj4kLsujZoCh3gatTeqtWhdqhqABsAD58IHMJwki855kzQxpM9so
5EIBWL3zGfr9s9ISBUibVxqkRkek+N350cIgUbzFswalIYx3JfUws0euldAWhPC5swZq5OMzRlBN
jqOFHoeoB1gfDBKxMZDjjFlcIvlC1gO9s6ylBws/BXrQo9aW14DMRViH5cXI2Xw7aqYk0mA8wPam
EJoPljzxfCifSLnzq6zHLAIhCqxrpF4Qbwg5+5KVlkHpqe5yGts/JupOf2bgoyRexqsnXGw8Mx1c
stM4xXCuo9oxwuG82NG3xPqSGH6KaO7rMd2rz3IkqitqkNS0bV5o/L9LDUk00Tonnye/VsJiGfsk
d33GdmSyJHs1A5phnah58xwZEE7BJCTqAv/MXetUeyC49S5Fe9hMvdhJCBOqGZiXz2Mp2ivy5veO
5lY0wSvSB4ALZhkw6s27LI/f1RpqDGPaeXOLYMWrtlG1bP0ehYn0qJGSOHcmGi33o6sS0vpSgC/V
vJ72lTOkQMUU7NGWUGbIlemP+Y3BkS7og9VOMQBoG8u8zSiU5tSUN+NNQRyiwJSgdp+X+HX47ZD0
upptzp7Qu0eXcytpqfHf5Ml3gLxNmX9bXnlLiumaBAtyy8hQ+DeZ2I0F91jpJzWfQ9WsOTmLrrws
0kyg8LJyV897Gz1AZdM3yJd1wTB43cvplCxbwMiSDfbQO6UqlPVcIq0QrAL5q9QoKtqIYxW73E4Z
GTeA2tCnUGti/+hVaxdV0LZMQsbGKW+tXFjAPidnth/JXKohfizTzkbsPNU2GX3VtyIMQLFHvVz2
m8mK+s2tbTUDRnlxTcRAgRK5N7QwRNEWN3a6dz1YdrKdSaS21u6Ka+xRHUvwW+56aT1sYfuXNEeR
tZrm/EvOIKeBGlIpuDk/3iK8dHBy4L32M6TBOlofWafXjH4HdKIidI6T6ydr9RXikSS3ANO+popd
eOHPCsEo5bs5++GL8rXIkFlzRsL+7aNDhSdAVuvDOnPMG1GMgOKsq6Rinu6TGjxrAGcN7kX8PX4N
tCG1iV416jQXMjCaFhu1OS1Es4qM5mnJ3YaOl+Zv4LEENfrYAS9dDSExr4UqVlBCXcvSR0cbf8s7
Kn9abLV0ZFLR0Zn4rMuZdGHjsMpsaeU42aVkgiycMt+pMb9OY2psyrb4GvLkTlZOIqNEo7bd5WmC
qhgLamDy+k03GMMQfQyvZMJNU/xoBgS4HoMOVxYSjmlj+R+Js9ozOqlLT1MITRn6yRU6lnOIZTBj
8S2XS6MHmP5HFk9lMw8erbPPLNfAYal1GZNWsyD9AIdcJBV0u1Gxkc4XjImAd6TCgSiQ3zqAh4aN
ydoc2UiKb6ijDHdD7zgYAfMUOjBbCm4d/FThkhF3hbUXbIzxl5ume/m6qz0xSxN+3JDuFB5CRsjB
zj0gJUowVWbqsQ+V3/nlV0gghuKS2tjj+n4ZnsA0MW/U3I2cgSvLAj9xdvRR98qqAK/LYh0vTHkr
B7FUQQ2p1k9seQg4GPOuirywtq2ILrL2sj3w0DoS9/OUhesuaWHxea9L0xHF47+qYYKaY2jdQuLx
aD4rc4w2X2DbZh1sT/RAY8Y26geYK7aWd4oJcbVi3hxy3feu6Ue77kXYHN1ZhjKr8MmFq78XGwOk
TEN62jjOcwwCvio1cZh73oESG0zI3qOxq7LDIG1eCq+60wYbDxJ3+fSn30qlHjYZ9JKAe44Z+Nan
SXXq5BKj1PX9kaNAoOsKJrNZS2JAT0fEGL5e5yOLqAoZQ8bsQ1bYcFwnpBMWWNoP4GjlRqLvusf0
cZRH3VS/9WzJcrJSVMxjjPrQ0Bl5AaQ/yMPfqoHGd/3Zsoa3cZrttcnzyUjL3iuPpRC4RAO1nQZr
M08zFscN5NuJBsNzs99ZXR2XXKcEdMXK9iTVVw7qYZd9LEnxacZsEaBzuHUKnb0OypbpQc7QEOkk
zdauIXJNuXtOQn2BUmc/FpLxkU/jfdOaArwmubd9OFitgAdXSPJUHVG8O6xKhrNbXDov0eJiHi2Y
vjVMSTc6qZKKctGT+rhyneiClyeUgID9OBS/PQpbuDmoXkoPy9g/qKso3osGNYbT4gLUenzeTLod
KxRiV0ZAjiQPxS5cuiWiPe3ICSRvL3+fHUuxGDpj/Ex70kkTLtlrb5YJIOtAyV3Lk1xiYsp5J3EB
QBqHD9VIL9RsfasGKDzqhqrkhzJXSbLmTqvGZ3luNnDQGdwPZxyqkJHLFj4FHfIMlnkX5b+q4Yfa
QtV+Vqa3xKUpsGq4lPaPPEj2YcJ8wB1ncsXb9s4De93R5t+02NkaRf0YN79Hf/isG3B1P+WZ5SYl
WwKrDp9qBJhWdulsSU5io1FWIRTj9Qo3P+avN9ndlVFw8JNpNULUsUqXIU+0b8TFHGNpD9Axr4G/
vLPr4Kxp4b4wsp/KlKPQ2OEKOZpGQ7BqJekjCv2XoKcCCy0qMJ/tXE6/PEwBFKdjEvFp8pN3GIcM
9+aVGnPWQD1r9IT7YPSSgzKGUkyvqSGugnNAEQck+Je5kGj9KPsN5YnKKBzCld1kv5WxEMmTwEuV
teEE/jGk9u+0y1+lgZE8NvUqRaRRtV9+1d1BovxScB1sv/3S1T+ETx2E606Nt4v0bWDKKTlDYw/b
sgPZjeXia/vqBYnmUQHABmkYawY0KzsIrngBPoTQ/baIMthqIzjvffgs26d5prwnVA1+qpSbjZ50
sKI6LCTFb7CLOzcLzLUotd9qOGy6Uk48j4ynBl5S7M0qh+dudDDhy9aHYy3NdcYIngz4HKKiYTdC
flurlxRgdMTR1F0X5OxKIJ54Gdiz8u7zcsPrAYAs+vrCmPAiuUqoFw6q9lO9W6XdJ0W4FT6YZu4m
ZGNDts+qFuIjxGwLgyYousl+tjPM990fhsmWDNv0ZywptbHRboPOBCKlDrFa/8mnpz0lY/2jN/xm
A7yzDtz+Hq4ZRHhpJSa7tFlaIqH3s3Gu/pBMaYLesQ7QGH7K8XrVvXQ2nGvV3vTSaUzBqMNgfjl2
SQyH85U7M4pCaSchOxs5HU04AcsOPwZr9pAl0rLl/LUn5bOSCmJDDUlH/2EZ9Lu4wqd/tOjPbKc5
4dbJNlp6n3JBpAXUNBNdjayiFQEu66i0PJF8NA9pS0NRyC8aywqgHx40/IiLchvO2B/7Rveo/Lsy
wXGd+Dt48z4doIl3H3Dr1oUaTupvzFoOcZVeEE6bQFbrmkxaw3Rf5HRcVN5XqbWf0tFK9owAH69o
Wg7kgF2lp0iVOBfB0IMhMjXjbIOeBs/Ylr6jIkSHyU7Odse+ci2E/qK8D3N5+YF2mXXc7JsMDXEn
3ehwEin2oQVNtzszxPxUUxaiydggO0Ej2r5WzPkRnsqIncTayFu4iKzmkscnX5J5qiq0AFAgwdBq
WXn5lusKVVcUStl4qpUrpLue7MHU7IkZxcmiesnt4pcl56fyLvu1uCtq/+TVwHXC/VVMDTIZKLp6
8b1IzyPP/jKT+VE+Hov8k10MvElbDBjg8h7yNAgjL8FsGo/6kGdqN09I+DjQgfHkX5uUaDMqjVUj
Kyt5m1VFLMfpqr+eiWoGRAb1kP/3gjscbHFKZtUB9tgroDzOzovcKOQJjuYo63HeG+YUkkSdYsqm
Sd0mk21L2zoF/TBdww1d8ocjo4201qXgxqeGOyFkqe3L8T1elw/ujF5NsjzFAOO6bfwndZKMsHyw
O9Ip5cH305pKhFf0w8WwsBDFyQ4jPNvYooa7rBw+5F6jzn4nFPcWxKMtPFF72UkrtgE6zsqMku8Q
H4yVoydno8bbMCnr9756XiznRTlIyaLXtcQtL4MzCjxpP2jhbh9FP/p7vYs/as36qh/tXWZXzqat
eaCyqlCHjeajBl2WHZRIP5SlqgQUzPsOs4SVPY7HtJyOyKQeoOi/dVMwr1DXv5TTU1yAJCOJeGlM
0wJITNm6spuqb7XS1tYY+yed81q1BASqqYNhMAxwHJSNZmT9YUH+f0fj/5ujsWFICt9/Hy9KoGqc
RJ/lvzka//lH/3Q09s1/4INLICiZ5o5v6hacuX86Ggf6P2xiLAN4NY6rO7YLm1Baa8uAUf8fhk/q
DhxCy9UJwOYq/k/AqPEPN3B0nH5tUrGJcXb+nyyN5Q/5V36Y6VsGEZoWxZ5PPaErAuyvzydCU7v/
+J/G/2qYL/VN3hlnLTSe+7ap7kIxkhliOfTRwc+ZeL0TrJ144+W9vq1MyZxslvgcCONe/Y7MJ/9U
5MHjAlf+EdXze1OJ6ax+5zBWXmlGXOyg5/6yoX5Db3okV8y+xGVLl2nU6JzLMDmZk4vdZVyco8x1
sH6oqGyKAQWGUxgHqymbp3keP3C4dQEbMHIAZn4w29J6DVPB+pj17mR6/nyspuKBe33tekyASs9N
dq4bgvIEehuv2kEm1qTzwYnN7sE2exfzi31hRtGj4QzjZllKFj/+AdTZU/wJ6+BQzOO0s7Ci3yyz
UT7TUcTgRz7Ak5wy93EYAjVZ9qPQh4Siy72Ooak9F6nzaeGF/DiPdntOHI2Lbn65VTQ9e4U97QVE
3k2KWYg077nhGUXaB4mj6KmcEaNmXEVtE2aHGWuMBzCDWlLCwYqoxvLKDy5oemMs5QnaCUdaMR4f
CBpE3nt/wXfBCDsaWyONL749PsjqvEVgdyRXa7yHXb6rUXj8XoyBCfvUBc++gI1gwgocKftWXZbq
D5UZuhu1qSRjlpGm040Xt3efXSaMexMVCtIHo3woK1i4kIEuM3lbVZdg29TNp1L21YMDpbfif7+H
UzBqUXtNmOEJQ0sw4AXBMuHIrvl2R92P3Ct67/AcO9GjP+nZXeHBmg8ZmAIC7xfX7O+xaZu3JCtg
bzs5zmOQo6kkKugu7rVbvgjS6EmaPGMsSXnWvEVFX52NkS4z1mssW4MJvISp3DJm/nlmDoM4wDNJ
34q6g0/kojxt1hCUjWsXzNMaxRu0EBxjVov1AMlnOv3LBvFf+XRbf11wNuvMZ0vAjsNxoAr/O6Pc
74YpD1vRnifcfrdQ8lzw1fECeZA0kyG56/QhPhLd99xjeHGEdfBh4xqwiUFjAEapQ//+ekxKpf90
RTapBp7tOPgQBOwE/35FWpJbtTZU0TmI4umYZwWyIqfW1nk9PQ1ZYR/1EXvArsHNzx/cW2Ho2mNY
O+cWin8TWO0PZv8EyzTGts8L/4oEQkDYDaPbZE8XF1ScI3/68Hhu4FVp9BL8qgNn2djMvc/Kqwz+
DZUuUpo9qoMQsaGzoi/Q1qOk11VVfOfmyDMrRnv9wD+MXLyxIqnBBJCcgJeIRbY9up/eGcSDt2Cn
MRSHelk8PKqgl5f1g5HbLmQkK9nqpACs0zaa72392ONb+lMbBUPYUCO5E5ub1hbpSzRgY2nE3tkL
0dX5+tgzaDKso224d5lmRHeuQftoylYVR4v+rmjLZ3PRaPij5clvEedxnGdmal9wQz25pmZfBfG4
cWjEyIUnTDiCcdOntfmir4FeyrVNOYN2aHqaazM9xLgzwkdGbmbH89HQPODk6bvAyW+PJPHVaF0W
dwJgh5xt3HRBfI+GnmXs6dU5itIL86tgaxUfRdFH22QqkZTlBBL1hfEZ+B10tFK4+2wYfnjopzYU
R9kxnRqcJYP8CKxI+lndR+u4jxE7dQIVcnFG5qgxoazgzGbW+FgiTu7M8sglVQeGje3WzzAxSonj
cJppvsxY/WwByxO8e5vhkHrGyjTGL7AzJJNppeFzToiDEdlbpJTLmkkWrP60Oo+QSn2v685x5m+6
0QE/d2iiUCl+EAqg79Ee0KlHrru34wH3517gOaqB0tcDH5rKNdI62kHoFKtduPyALEzjvpCkNtpa
suqXoDo3dlBs5s5EEAsjJw/qYNt3wF52bNtnUywvfKcH4YXPtovVTmon4x2QLbJZrDFz8OB7hVjJ
JoHscP3Qxz08q8DGhUYp/My3sVmw1WR1wGEIvZ3X0g63fbo2q6DHwUY/VL4VXJzQe0S6mu3SycrQ
IGGE3oSBf4EG8YAMUFv1/mtDwvUxD5aU+Uv46QR0mVFAnFNtxHusYVymsM/aoBE4hRfBnS1r7SLI
nmBPxG5fIY6qyC2Zx3pTWtJ0YoBTN9vNtqppIHtjfvKZq3qEBgCEgXwuEWJfey6PmuRvz7XzbM2G
/UAnXRvCOnaW+UtrTGy4BErGLMGb1fbeaIOKlWaVyMDtZNukVXVZ2k0NjY/WfL7i+9yRlVLe12mr
bUJTD7YhPrm0HNZ6dHGD4SjG3DQF9fCwOV11y2gh3q53pEQjy+tIFtfGpNzbVMEkfWAl7jN4LkoI
AjCeNs3cOs8wkTGokRnHVf5ITdJtS2LfN0wVIrRGc7D1u+o1GpefmD60B9uKrmkbYJrb0LyhTXua
k1Ja6RHapUmhr9x5EHPf8BqCaRJrJuHH7dtYBq8dE12Mp0Wxn0vQ/Uneh6p1znqqzcyxkQ3kAvEh
9njDexuMWAMY117HMEYz6LmjASeP2cKqlYZ/i6TrMEx6cqli+ClxjvcGqMcvOAG4zf4qhFlRMxSb
gfredozvKSl4Fzuw/y7+woYLnbpcjGUYXuP/TdmZ7caNZFv0iwiQDDJIvirnUanBk14Iu2RznoLB
8evvYhZwb7XcKOOigYSscltUJhlx4py915ZqDwglwRy3jD6TeHVf4+qMwYFCN4PIQZyJudGnSSf7
fGw4PVic651Bofwa0j29LlkzQVOmfquLigg4H078vBhn0Tzvsik1VsFiMk2XJ9d2puMEo2VTD+hl
wqHcusWzGwoPDAQ213l0r3ooPdrl/OVCEA8+xdXV89SxBsy0V62n9r3qrsjZ6ie8PavImdW5nmip
NqhEN2wckvmE/klDvL0WHQF5XgdtH51UqCz/FphRcPP9CZNpxKTYGejo9KI7T9264dpofhbiKBv5
xuQKoAf6q2c5GSenntpTHlHCVkl80EE9rbwC0y8td4btMngNcyH3ZV1sRT5756ZCC5nYCO2MdF1G
pX1BHuRA+Y+N9RAbMQy79FD4s3kqs8HdTp33axh4/mJUSWvHT8xTX4qfdCrTPVYHOsAWDWeJ9H9L
2OfMZB+iQLpQ4sCMI/boCFYLsvKpyTA54pX9BscxPSrRPWGy0KeSxeSqctc+JYy2wSBr68zp4ZA7
o3vQJnTwluA7RsT11hgIXyuvaODTQwsxVxS4z3M7XFjLmGIdh9RMkX835o4hviSKrZu96OZFwWVK
TAqyXLZnJikD6F3NZvRYxiNIFGTk6wn71K7pHBgZC8+vLKZqQyL9dTDj5uKjWmUYN3zvNKOkRvMQ
3i35aCcmELwaH4QVbOkBp4RkZ8iBgN4T2K1bwCkxG4TDsbgRuH0Ng4fRMRr34CnFGDttkAxxPD8b
6fB0N6Pf/zRkRgvSuKbtNqM90myxL7kd711sDfvGXXzTQCf7hZvJPYYPrWctt6BuIekNnyJUmqa5
E74ffsE+gmECNPRWj+ajaQLNmkEMbGbX/56Dstz006JAnDiW9K3m946cT5N6q8NAb6plgU2WpbaL
0CjIGd1IwKN0sLrpqyjm+Gz7RM86NYFXrW2zp7cYQeG57WMVL5DrZ639nzh8q1NmG9Zr26OPCaia
ckpa6hb1bqWI7XzPutbCeuVy0n2ZJT9HZoG3XroHQSICjRZZ7LBifAKKJ3eJo5fWV6h3QwMmp18+
9mRgwDAP4+ds6KDVPkRmMmzoUgdX3RiHamoeHZH9SkxR7+N42pncqw4Jwk8Mz6/0RNkMZuuvaPHp
Zn6zE7G9MXjIeAjXXOi4mZY3d0rTbe6VxvMSNSgnaGTKvJksu3tnbnN0vUwFVAwcCavPN/zO6kTv
82mOm/K5VghM/bEjZ3BxduQ1ECY3GJ8Tk8RXK2WxEDlzp8yQNh1utbWDSHxqPRtEKV6JoNI3Uirh
iUhc5HG1eJSWl64036s05a8bMQcwFU2nWOOI7YtT2hHPM/EvrOy5P3QakwbSppB1mN9kPzYjgvW2
ZPAtXRw89wOkSrz5mZloQvryihgsUAAJnCpsNB2BaMx7zDJE5AuOYBPGxbiP5xCrgW9H+z7Uj7lC
5lUPGgZOvTQJa8bGxSSJ7Czyn2EoA8zdhL70KPBwG8fOIfEQNo9og4Okq7/d78oiiqZbD1cYLcVj
UDf1LWbuCYKSfAjbHX/EnJBweODvQ1pjb4eAyrt2JvL6vOaLzelukSOhpG7dGkF5Za36UjrfuTIu
T9MOjqjpUd9mJLf0k00WwhRvZzEcvWXpZ9xXbiIS0ugPZocqGCTH0HodE3HEviWqU1UK+HtlDVs2
rpY7fd4HRvEjhAV1TblH0fxcFagokzgMkVGat718FkaSbnwjP0VG8BdhNuYRMsRPJ6l+cMR1ThDD
vD19LXAWvr9Jayx4o0qxIGWD3Aa0zN+GGdUVVqhVxPCNTY5Hme/LndJIyWXYWfTUF6yJ2wWbyD6I
vrfOfWf/sCaqnMgJVgSV44iu8UKhwQWZlwRiTQAekJKYdBIUCuy4PjPSCl0RU2o7hxrpP4UO/U2H
MONd2/bh2X1bBpnXobSeBY0Ig8Y+E7cy2pK5cMjdqvrsVsm4CksALLPyxOM4vtk634iniundfkLL
uyM76oqSnOhpY490UD1MVtFsEdtCmxlCcfyLvrV5hQGGqjNo5LqUrO12Nx8SRqAQRiFDFj6iXW2/
aB/WedcsI8PBOwverA0HfBv9PvmUUVoqAkhSa9c6zi8+FdjWdUZQ2tJ5j9TBmRG44PwXD3bbVgc3
Lp66Jv0cJpVkjq4xG8nlKVjCixyLBSAomh8hFoCz2zFpbh3vZGXpdNX7njn+JR+Y46OxEXuTBBUw
GfalAu944sK+hyCBn9zQLpBrQYwrbNe8mNTcAF+prSPnpivUTklLup/b8HiLInE+U+W+wBDuPVsd
xlJfqQGysw+2k7/4OFkCTCRGo5tJI8fyUCLVCW2muExJHSlrzv852D9VnwYXuXIRjCe3cdyLlbmQ
NpdqrrRDj3Dv6JKHnrl1JScHQ9E80NTum8IUyIymNjibGZP91LdO9xe4hgpHwmMYWya0JHvedKA5
fa8y98Be5Q7/1Htm8yQNPT/CprbCfWQ8D2VXnQbVYuRY2m5Y3ml80V2mVqB5EygPtquyDkY19SdV
OT64fvLFoYfFp2RMk9P9q8Yq1iFc82PgaLBGFQSW2K8a+LTcWMKyHpPETJ/pT5aPbldwQmMhAJ4H
JArhdbn2xu67CNPsxrOSgXkgJ1x0HB5rO9t6kV0/NtkQnkNYNvYDGZvUopgDT5T62an02eyUD9DQ
MufwiHIjwJ+FKZkSPf0L0ZfDFLUsnmmAWntr6qyNrY0Ic88qaQpv65Tht7DT0Abj5ckqYcs5HSxW
ZATJpveaceUo23gdsvILlW63Q/0bIkxqDhW35CrH8rhp6mR6tIpZwVoKE/iN+I8yeg8R07NnIGbk
RIglCwNpFKpjcqyB9DwOS9PLGMW1H+m2w1yJdkkXJa8RZv5jqbkWIzHjV1bpmSSL6B3STOK9mI3n
vcQNWFfDKuUhnlywOZ62d2zj6VMFvyrBmnYyq5yTimJtnFJSGazmrZpFvIAn6fzLvtoZSWHfOj98
6Tmxb4UbYKCKOwMsSWUckF0c7r80sphtFSEHn5R9EfACL/d7RVsWHL/iaaAWvtV1Tszz0oSsGY2e
ZloZaye030PZA8Wx/BwrWP84h5sJejl2RZolc9bCkhvVQ4LXinrZS9c0AymDW0Z+zafZU/NZ0Q24
KEM+hx5VWoNoyakMk/FF4Jybi9Y/0znGAzCwLDFA0TT3bDZeVaQ7RekFlC/xTpUbqtUUHDo3iC6M
ERE/FdnZs9ORdF60KyMYRUZ/GhRZxK9kJRh0g4pPqvXb15KCYo+IWe9bNV+l1+oVns7hUsxdSBJN
k1yNdm6JfBLDRZhpvTaJz1mX81A4D0mCVacPn7GS++fMcUgNYUFnt128fLP1syyC+kQSKlarhGNS
jkZ7FyL3KNMA59qoQ9quU/wABdkDUcyLU9l6Nw/Di9vb3qlfNOJ4h7v9vQDB1nmcIwUmuR2to7BQ
RsyzdagwngE5MklQYo6/o0oRRWrhNx1+1kH5PHrNaQDRjJil+h6JtqJ6qAneZocCNeYjDIv2LU0P
pkPCPxCKUezNdASLPPfJ1hHAq8L02rVZ+zmArqdq89IBmv1UFhdbxj0IhjS6FqVlXVwj2ZpIJvds
GTbcXlbQJmv9G1rOlHrXf+q8YF4H3kxs74wmxE/EqVH1o4rd6jQ27VdRMz31gwF8HzKfcIycA1qx
o+NWr2GB+Gs5SFZtwbmxK75qn4bOPQrFKKq97+gS7Ai/frugxony/Z60888q9tU2aL8YzPVmKb2D
EMkljEzIlT7lTpGPhJumkkzkCr3blHe4yKojQIFgw4cMmXrsDzU0z3Nl9E+gC5OLG5Vf48QYqDwD
wJkc8QpS6pZSeix7l/cY+zJdDSXDNdLP+VieWnegp5ByVncam35TyE1bLOo7h3Z2x6hmy0LTIm2z
ebwcHZ2cBDUtONhmxzmOhGiStdaorTYdlfKnVIHrsSS5A5Uw8TGhpG9r0nFVDdb+/vlTuk3r0MAl
JJ36i9HrcufbM0ehvE+3llTUzeIz+Ff9OBX5tacLeg5gYCESsM9zzniBkaqzqfNWXKbS32LKAtAY
lA6HChqZKoOb2VptfUZns8rYKx/jaTNkKBV4H5G5K3O8tSUPuqHqHamLes3I/Ndgy+bSsjK1nQ9N
gk7nro+MaB2bg3ssxhJvaJHu6SWhcx5YCBWEOUoCHHyqVGvDJWkOGpAEbUSjsk7EKwEMxOQRkEOm
NPK3qAONGflAnux4xzFhQHZd0KnLUrVPJi5uIgIH4dixDUvehYguJpVOcsTGCQ9j6MVXPzPnK1bV
Z8xnin5e9NmNEZDkqD8ehEF3T1eoKZ02fM/SHpwfzaLaLNQexy8pkW4zAuykzQV1OEfklXrsu5L2
EgzH4pdXWg005ch4AZGzlVh4/m6mAID6ytjjuR6zfjP3eb8vANmlxIisJlmmx+KzjOmGI/0bHoSi
tHJk9S5Ucpwmu0dazemiNNAouw1p81Zc74PZ5DTglSZhDGFKiWXdJmg1a1lg/Kea2eUjkCpP0raR
Dv0d+u/dpmgARmCEKzeGfMsG7MJtxbozkCnxhIRqG9XukcrL2eKH7THvELB9bwWlJEVtsAujdvse
6354C7T7WrFyzBDEntLwgrCgfCLUZ43vETcY/j2OmVb9zbcHUsuCcoCvaiXrvkcam9ivuraCQ+To
5DR2LXjjAaYt9+nXkXZWQhf03rkX3Nee0zRXoZPnVnLQDubiVmmOuUFlA6NPwuAzlp2rymbODmHN
AqoG49RVqCjuHYlOsIbjVzZxFc6IRnJQFQPzL4bradLKvWemC6V3pOM91zO5QkGy7x2Bebun8GP5
oscl4xdMcOiQG6CkUYiEVooufmknpFPDgF/MtWpMSsuLm3gXUlD07l60xPb4hAfM2Aa5F51sbh1E
OXNP10gXxPO0KdftN6e0TjZLT6BC0iSzg8sfjcAuzgSaFAgCjc+yAqqvVQyHKRjMa9UEW4i2zV5r
6ymzcA+14pdvaAFxrn8TkfLpZjicnhpv3gwaPE3eRt6JNuktHBwCIfCkn1sbZMhUR8c5lW+mETW7
qqpTugdj+NQOyRf2/x9EeQQvqA6wLejGWztUlEQ44UGla5O/Eh6ESyiFFpCWS/sosHc1c1PcNVyo
8nrxJZ71XxlQWSLxcPPaqYxIkCnG3Zh1A/6wErxqh3tNWy37uCw2jiKhIB2r4nU2i2Nj+8VBG4sT
c+yY/4aMWNFJup8ogfY9oonN0PfopnIzvKSdoj9jJ1CuQOx3gT+/tovtLA0YGwRejxvb8286Ld4U
XNTYN+3XxnlvfVOuvcgzb3PanIMhybeNnRTbDDrRyhnogolZf5JuGW6Fqml2WIM4WXb1iYhufgEx
M9HskKVE4/w1R2mzEe5XQa4jW+pQM64tkAgOoFyLiQIl6ItdwTDwaMLjT+lrCttcy0ozjmRKe54D
5xZJ3mospOMXQtl/kSrBcZCu29nvgaexlH4ta/s5SundZGWNhW5gY+EjMnZJnbQ39JmUKO6Zp8O6
pIlBfmSokeuUVLVzgu4kx6YRoYZ8HqNgyXI0oy1aaxwL44TtM42/GnqKdl7fRGsrz2GmtiRc9LkH
cn1ZJQNNhSlLlFVj2NTfajKoTkFILs39v7JnMhc1V7Qxy7M0KhRKDB9X9cx5wlnc7GJ67AoOaWlX
7Rp3uoUdzKTIiO1LT6JpKqfhxnMIH5Z5B2Mxc+X4bvcpjL/j8SP13AqdQ+jTNOFMpNaMsOqL4070
qQNqeTi1iMTCNv3iVu9THKXM2iqa4JhOWSOa+BQRD8veX4ynEd1XZTT+E8c3mrCMAGc1dRtZzM6l
lBq+W5hCyU1JPyVdzVuPCm0/KmpGNhML15xSkDSqfRyKQpxN6xd21r/H2llKhR9k3WuoE/XiD19M
ad9klzDaZBnB6eD/1eea7neCWTlWQr+MEtMvzZybMc3vQ1fq54j4CO0Ha9dpgCfPdxxH+mtkoVqr
RnwvbfNVRjJAShRk2/XowHmdAgNlczRFKz2KR6dNCPmDcZik0WPqdi+OjQiIw8em7/CnBNzmUhrv
YdQ669iwMkbCHCUalzO50V40Z1vey3ZrGXvTJMBkbHl8YtM6cb7Bc2bA36ww4/ll0e4gnKuwf/Ky
VCMBAIc09cW7ZVoRs4fVMkqR1gzzuPTHtVWYb9qgNGf47q/GdOKhT3rGB0Ze0BPviD3aVgkBv0ad
ADBhRr51YOPVbvAgh+ZsFll4iWMZXO5fwUs7Z4iZDlqOMPhELvo9+o6vQ4ROHQ8gcPhFIdrEEaN9
Xu5f3V8MkkqOvW3sy1FF16gsYoTm8XsjRIYwMm/iK1msB0CqEwKV5Xvd8r2hRauqHfYJpq0pDjBy
5THI4WxflLTX+4tpI0vr0OP8/b1wnqyt0kxIPGdMr2bkp1dK//kQRcUtG8v0+n/fv39Fpo2kJlBo
iL2tmRi0U8itSY/EI51xhnJCI02BjZwltvGmpYbMVhoWBrl9JL3x73urqO/yvaAhvG4I6aDHkpnH
IHDeyJfh6bFAQplmvu+NbEFzkKhqz43aWAHFL0bNeWP4lbWBmzm8ZLQmzyA2YE4Gz1LOEfrrJN3b
rAihpt9HL/5W8M6uDBbB1s+vSUmHTITybeDkBUEv+VSZ9a9ySD6LId5z8j/ST9YMJSYOzw2tHD2J
nRIJ7XflnKyR0UohQGRX+uhVBePp4b0sv0nZf7cY/nWRsvYDQbUW0au59yW3XMZqJE2qSJ6DiWYx
ZzuqNtkBViqj55Y5auai8o8CWO8znbMH5OytR4pZJdFpGEH/EJMKXGXm93IM2of4rbN+eMyLOEk5
x2oYgU80+DatPio2QZqh6sPh4vQSAlyXAwxN3QKdiU2cKdm+TjU+Ogp3syO/zVZOWrtfkBxQIKnw
vSeivhjx1urqzuRKAG8nVkyZ9NacsGAcDSQgDOuYYpVOdOx2TyEtcVyr5PPEeXc1MGaP8Rfh1h66
FeqDlKLR0A59PJ2fMaKpRcPwrUSeTLhoy7IL5n8mKDYhi9dv+TfNfDkVtvvMwGtXVj/y3gUF4Ipq
3c9YnoxQrlJvw3W4a2FlUNan2xj8gNZYwGkm7nSqMIMFlrRW5FHRttkytaIeLtCd2h2oIuZ5HHLE
+zyAiBqchUzkvgS1t07m5B1vs/SW50KZMQRWwguc2vtrThoHokSW72J/eM7r7AoI6YnZMWFDGq+O
mY3NVqrwZAuPpyDicOb40wr5zbRpGvfVZ0wUeJoWT0wuihe7P4PsPes8pqYt7smkFSXwiTqB4CH3
hMFPaxGWO9zKejUNbbUBon/kb78MfdNC1mhOdgqdoS1bxbnLeYltMAE4qc1NjW6dPXpJBVRf7Crb
je6QQERqfrqeCXTT3toZxmWyRA6s8DTj461dlnwCwFc2xdw82wqmdDG7Wx+S8E4Y3lPgDUwUIq+m
/7uYcKAOcs58t0Zx6xTdRyeEwl7GemO6GuFV8tPD1OS3SbdmWAlRc0zJWW2jtQ7hc4ae2tlu+djS
4BFylEzpC3+rM/ONoeQ33tekfhSjwQ0uuakq7VPOawb0nbFhas0eU9FGqVtcHxFxnpXB5xMiiSAf
B70uGMFDrNs9Z05YTZHLEKamaQ/6DHgMqCajyrfDlN7aJSwZK5CFSyoI1nTQ2HDsaiBWtFUv0qZs
bvst8Yh60yeE95hOuy6RQK/nAmFSznY4RIoBPRrwemSriLzmHKmElG/syplNs8nMV0UjrTWauk2C
vGmT+iDxjOyp8lOHMNR8Xs0GKasJY52pMxwWQhzrsqS/FVjiyjgUH7s1Y8GX8JyHwPyhc3gjgGIg
xyhAb6EJ+7Z+n9JKrIqapv0Mdh4F7KcKhkhe0EtRlopAYqYvndUQXLHFv/hXEeVMV6bvKJu+Z6xo
Dx5cJhz84yFvldwOofnWTLR86GDghhOfuwEKtvdadJbezuWW3HhQgJ6+VAWj2lDSiHMmUptwLhOZ
TKdocPUhkT1GN4p40ycaGua2QvKyGnTs8/a0LzCicaqUKClh7x3dhA9VmnLrtNmBg92XNM1+WPFQ
PbgsxqWaNkEyxDs4fq/TeMKq+c1mJVprxlFbf3SeTdr1sU9z2fE5+SbZVzAq8SaqQcNW0eeOp474
JSTiBApAlZ/fyPb56fVtDXbhFJJLFNXqWyFBI82iZ9QwnyslaJ3GNs0IBX660OCajf5mtZAjUiNM
LiafRRGmep1j4uHwUZ3pl76jDniLqn44SO3/6ufgJxmBpG7kBkJk33z4d3naonT9T32q43mC/1mB
B3E78D/wC5uqEAipa9x0ZF8kk/+llrVeoRmFezmgdLYF2naMhrgnunCT5SOMIOOScdBfd7gSNk6G
rBzMULyLqI7+cHHef7k410XXKxH5ek7wgQ7rhHPsxcwSjmnri4Nq0XbIIMEeGzsbWvT08/PgEgh4
GHS0oNpBFwEwtQJdOq8Ni7psmEOOKIV1RkZv7uzp+Q8X+IHIafu8e2BcJX0rm6XQ/CDt6+NKdm0Q
hUeHYx65A4pqgsDEbE6MXcOF42YYxgeoM4j8FhAOnCToptX13y/jN40xV+GZpsXnaAk/cD58hpaD
8ztCenhETcOQYs4IysIVWbhvlaTozJcPs44Rk1TEOf37j17+6X/gL3kDfHw/fDK+MC3E0h/Ulk0U
eDXqYHkUy0i6ZVyYJom/cQdU/PPyG0fYBlDIYLb99x9sL5/9h59suayf3LmmdFzf5L//Q1htkfVa
YVRwGUElzSOyr6MeDChgJCnoKNlNA+Akqx1fy9n/RY6sgjBym+7V3pKEurBuizHHihf09N/KESf7
3J3yVPUX162+F5IiHq3Dn+Spwv39soXpm75nC4db5qM8dSpo+QRUxkfRKforxnwcFgVBxdBhnQmn
vwlrxaRA7RHoObNoQI7P+RkBLrnXTY/RoeXsDBE/ypi5G6RWqK6d9pmtnmpd61Nn1gCo0e95wtgx
N0ZEPr8Xg9/thjZl4MBo4qFAcHGu7RitnCdXtKJT1BPY4RlNYxq0rdd//6R+vzt9/G/cJabn2QwZ
P3xQVek0Ju80oZL0jSGzwC4yRbNp+u5rK6gEE0UD2PLSL0pm5vbff/bvqxs/27OABUtmn7/RWfPQ
HlC/t/JomTjj57HdItIkuYQUTm9pm/77T/t9uYLLG1i+68ogYNn68BxKLewGtaQ8Jrbxc6jqT2Bc
SAmhu59Zxa+xDn/++8+zl+XlwzPgBo4whY+0GMvCh7c2a4qGzkflLgk2HhSldEVJvLNakiMq3Gp/
jwgSvNyryHiua1Ui8xLstpVPE3AZjzbKc4jVqJ/votGiJkOvFJyqhpBASRfHDQvWrCP3MWoBqBt0
cv/wG/y+gPrSXRZRTmKCrz68ZWXShxPGXYcEVLIp6VmUu7RVN6vzo+PoBePesoyvgkGYDLhcBFUd
yJKRHtsiRxx8FCJ1uWtDYIC5MwWMM+QFRNNnO6mj17n8FLrN/Adk+X+5nQM7YLTL285+//E9J1Ej
wcDq2kdaDTT4yVVmtoPVCwXgwQorrPyL0YFWeFSYp39/t+409A+fN3eyJwUNaM8hNeU/1zyP5i0/
u7CPdy5cU87Tg+Wj3OlVdrIE03xiTKaLpX0866lm1rVoagFXjA9o/Po/3O3Wcnf9djVsAJZjulK6
4sPVkGxcijiQ1hFMAuvVoh6aF83Pjfsv3s31J07lPHDUh4ZnVH94sj+Cl9l5Alw6LoI6j4HN78sK
sy7fLGPzWJvmN3qCgAliMX11/V0h8uc5YQQtXGxcBaxAzKspFJ48YkgSyzcvsfdhblg/lOXt565y
H3txpHO/SixVr9WMmiGSKbkiDC4fR8e6zQtyi/jaYxR01inrm/7oujNZIb25024pH3TMyK1GU3uN
kggb3tw+LOT3LQnh7H6TDDZJlQfr1Cmee6H3XROUJ4YSy9LgTlB+QlYwgE6oZq0pigF52Ei/Wsr0
QFnsZVb5lprRsz377TYNGBQSSr+P9MrnRlknXkRMa2rL3TDiXIxq42yJfnobB7E3UlRJRpE9EyI1
YHbFi90PM3OxgGFny4kq7Uz89n7vw17KX3SU3bo2tjidldYfbpf/smEHJkYoO2Db4wBxX8z+sWGX
CafHCUr7MRoc/zRnLmi14kcat/4TSVUnSN8nlU1oBlKLg0zrEhWRlq9kErgHc1YMl2nBRg26YrvL
d0SC0idAy8iwZIENNe4nFy/zAw4F+w8X7v7+xAP5ZpWlPA7IKLjfif+4cIKmkK1QAx7vMlEXjcls
TL+6KHJ/FIV6843pCC7Iu2Qzcb5kVzKTLrsbCc5weWq2UyQ0BfUXa1ZinsM8WdF9FqgH1bhi2CkO
WUTslUw/R0yrNj1Tvp0TKixHNbOGlrGWFXwVRDgRfWgUzknkTPIlMvUjXNbbvbLSnPvPYDxKUgzr
YLQ3uZ3QQ2a2fHIK8TRCZ17n6i8VInomLj1hUsiSuW/o4KlhCrbGmy9qTCkFRts732mmuhe8w49F
OBYPCjfYvtLovFx7+PaHJe13uw5Rti7uOBZUHmL7wxZmNm089z5bWO7vA5o919bTzQY5G/6iIBcP
kS4mGnGMBLPKqY55A5BijBFFZEEd7VT2h9Xd+m1LlYJ337GwEEkfsNyH62mSlsGlmuYjH+9w8IgT
9T1vM1amuiYOnQT9lGnia70a3eNo1tt4Rqleegzekrhqz11ixX+odH9f9bkkH+sgRvCA3fJjAeXP
NppsmodHO04EMlP5QI+egSHzhiy2aM/AQWbKaU7kcjkTQF+9KszePgnLE39IYLB+q/eXa0FrbJli
KV7dD2t+gTunboFsHN3IwheIO+HQ6maXMAaE7MGHFto20lfmnmstDWvtdVybMdSPUZaXD1NT3Jjr
h/x/OmfdcNrlMJmkJ0I+3v5wX/2+O0kKiuVQgrmJA8LHo1ku4mSUtTccDQWgHO+keSgi84w6Foc9
Y8c9DdiBJaYNH8Mw2BvBrql4tIOkiM9G8ixm6DGD536KI6UOJCt0IIz84gzr/xJvR4S+z3UzFiuW
u6sONCBiWxakNdsYjgbyWzqW4Spr6/XkZGozV8G3sASZMyP/rCYRbg1TF+is6jJYxyWCcDd1aC4u
wuq4CYtt77soC2W7Eyj1ndZzD24jyJmcyNXWdgP8CbPQyY1pbaNM2zqd7+26liTU3vJK7PosKx1V
6nauymTdEbfwyDNd0pUcjvRGQ+SNOKcrxy1Po2AsfH+p9aS3MIKd3f0AUjHQQ/0q9HnGLYk7pJSP
MxTWdb8pOs/+ZE2U82kWfSrs+hthu0zuk3xjONo64OD8pUz0IL2YYSOV6hLFrl7Jrgse74toStPw
ZPr9y9R038izwxthbAaUVufEMp5bG/h2BIi48JzoEtVfGPineA5A3Eg17e8n6SRUv8YSBXsa9Lwb
7AQrIllhCucJe1wR7lvHHf9Qc/x+87sWJ338xoErQBctp41/bARJiUMGNVd7TDIw4pla3WvoeoCR
L8TWaBggDNP//+l3LR57x3MYUnjiY72pI9PW/QiblGB3vYVtc8m7PjhB2coBSkjiCX2x05ro5kWV
VWDm+Vuv4HbSP//7Q2V/OOA4lOmeb7MTYgZzzd+eqRLrh9Uo12E0bbw2HsRGHiK2YJeGLbLfHfYN
5yDj8AKeb4Iylj7MHneiW3nB5zQztrEaGJX5w4Wk6R8UIjSObbLiETqOpO5eo4BR/hw/CcZ/8OYT
EvsqtXUzsuzG0f7TSk9QwX8WsA6/ixRSCn4XG3KDu+xN//g8nZxJpYNo+xiPDRFkRmwd58I1j0Wb
0te+/xnLInjw5SUr8yWCNDkMQCKPqcYJ/XD/0g+RPAGlK/LtJIzP45jNx/tLQhWPxJ0w71y56/u3
YP7TPKR1AeFBz0cbDEnTwEoXCOEYgjQCNhQGisduOqhmZpiSko2duKlRPMT1+L9fmihTIJkx9YD2
eUxjf9q4sv1VBJNxTKp5ZH8n7lAVLcAhgOpQ5sMe2VIuCrCg2T4Fu3LsUyc85si1Q7/m1x59QhKW
LyfMQgwkjuXycv8qaBMOlGZp8oo7mWJVmE+lqzHLqPRFhw5u6bCJ9pxF8/0onZ3tm8hsxvil6di0
WMVQzDWvhS4QGoOqYGQ1gxP8FBeRu/Ma7GzMEtCLGzJ5sFVMAiXq/7/tV+gFsdxF3cod8QN1E2MZ
UgKbm5F8t7Q6hqJorrMDGk6rZNyKJa/abKtoXxBvvxrRktgMN55Tq7dey7hbt2hZNmOYMSrIGbBa
k6NOAZ4gKCn8cSp8/+wVYk3vOdzWREnfy7NpqG9OGoGoizIf8p6O9xqj2P0qmYFfSmbvhy4BGG56
ILN0ZgOjz7gbOL4wmUcitJa5oc+GqLpziviJw0WN5N52yHzT9Jp02d/CsDFf08gMdjAPkdwE4Que
/xVIcX4joxHsS21trGPvrvZzLlEZ5Y9NimC2ylBgyUHKw92uw7ZlPEC0zuB+9IgpNKmH04RdHrcW
UZ00KccyRrwqjHIXj4rzQstxOnCjatu2f+Gd3WsxWK/kP4oHKH5knmta8lPlQl4rrUXt5J7dDOVZ
hI9ipxG57nBuWQ+J5vwUNGQmZaF8RTAGXBJ1za4q8EP+D3vntdw4tm3ZX+kfwAl480oS9KQok8qU
XhBKB282NoAN4Ot7gHlPnMq80Tej+7mjIlQyVSIFYLu15hwz72vslqlG/yd+pUb0gNWKMhQQW79I
jINZ2vuYwz4adZimoGqPU0pefLrKK2F8qUrn1a7KLz6wqk3SJ0t0b+kezL7dagPxT1ZsYOWL64NL
dieptbj62sH8jHCWvXNV2KFqAQ3LJFS8aNa34423uepc7PG/KpR6juzQb59qgUodI9nT3Zg6LbLc
UQQvJvoumjDUMh22fudq7B9qY+7XlZZVoa+QVw1F+hklrABqx2N0dxdHKGxvcK4xvqRu+q1NPvR4
dncBmQI74vQWt1dBwneW1NhaOa7jMuB5nc3HGWXMi0IjvsrTIkGcxJeF6C8YeQxmW91FN0J1wesV
opbEGm8ETtAEGTK5LVM/20uhnwNHq/bWgO85KzAvjhj+QhtIDS7syHpCL8DLz+0zeFNvozt6mGmw
n+yFc5ax8q59MheD+mBPbvMMmSFeN63oaZ7YxEPNdFirYtEfYb3ddIx8HcspAoJib8d1gGgI2K+0
pxixrY4Esk3OFEuSg50xC0mdAQGESdu2Vi43hJXpm4EG1sU1Qe4SfHIKlM+C79GhhqaFQg9nwUnt
pvxHkyMVRdvXnPU0XZQpGE4KhJXnoHrkpNKdKfUWIQXIYC28zNr6NSERhVbHB38gGyp3Y/HCvnZd
+5X9yI4Jy0ogL1XXG9fA0jI8EU8Yd0A+tT1zjJRzsRm6gIKKPaoTf39ydCtzner+eMucarqhoEp4
AubVoDyxheft37RYGg8Ng0lwnF3HiDGPKT74pYCrjoPQzhmYyiimSdbrX2oCEGP0Ay8kekWslNO0
6Zr4AQGx/5zn31gY6LBKyz92JaceTpIiNrFtIua1dx0miyEaEELdgtGQL5Tlja0uJvK5k6o4jkV8
IoBpykmq70X3UUxVu0tJIV7HTd4TVz1Ep7r2n6Q+OlzSj6SPDwE+mWMeIIKbEL9vU9raICIJI3Xa
ofxU5p96aUHcNONTipp8PwzNkS5jdtIclrg2cCCdVw26Rs9mW0mGz/ik5TGYOPQfRk3gYad727HV
212UZ492Ramvaxj4dVPZG03Hk9ajMD+kZaUf4qn8xJLPRIVGlautU+gLZI8hCX3bmj0xCYAJnLKC
ZvAu7kG1xjD9lm5q1qAisn15apBOp6ueBEnRMJp15xpk1s+cXOrJSujHmnRpImd0whTVVBXT70Y4
W5+mku2yiDZuZb+TcmdCLXbMbec77JuL/AHVPbcha/SNhPRAB1jh/NJ2cYFRALfYfKUlSaFNn4ON
gZt4m2BbDnHFwLmaBV6JwMhPrX4xe926cmxBqwaf5kG1xEFEyFrRJplW6FOz342E7NSe6Z8R0PVh
7dQJVMtS33Fd4d4XEFgFkduOJfCcL7+apnC6NhZaC9Idola88VkxC4XE26LIrdtnYcYkYcX9iHji
ZjuW8yyYKktPVrd5qgl3HTq1npd0sHbIsfhEPazMSDdCrmQWkuuKl3KSi2UkPXepQpU3j9mHHry6
+dVOe+/NhbchHVHg1wKqlo1qeEaltr5rf+s8pc2SOB+l56IqzIidCrQOjrlmX8rKnsjNam8cKYFs
ib0/BPPB0Dc2WykORuN35By4D0v56HkgsfTacPZ2712LPL6a1LgfTDm9TXYTbYq4OJtSD/ZmS9TR
bCG1hRmerftYGTu2aGGfzu5eYp4AZq+n1OI4dSRkYZLtQkKbHBJOze6hzIWxqYX9fG/L9J2VH1wI
Wrzv6t1agq+6wT13lTjZi9h6jNHtFPm5zuz2YOY97eQoxmg9dPD/A/KCLF4FSiIR2FW9S+PEODuD
e4Ii/l10WXCNkAVZFHh23dzexAiuFVg6RP9o7o+pEW2S+VQBnr2iL0NSbDfagc4zkBe9DULC6PUU
SAOlIAgCU/ZUB35ycbBPgIf3z6J1N/5sAcyK1MfdWd6B9/SJLYCCKc/CB3TrBBBkgq5b35shRDpp
q36ADQaFGRp0l4VjSo2ophAd0s9H06qrQ54R2OWXxmNDdSTrv+nOViBGsNsoOKRoSlZJ1JBNpmO4
tyus926D9V0tFkYcoviEW4tGXfIVafG4bzrrhqK12kxZ2yAC6KMjhzx08lij14bw23OEPXOXms5H
GlnWxZnlYlTKDqZefIlGZW/ph0JfLjEveHh9Ur3qToA3n4OiWed2ph2jhfNFwvQSp6meiUXST70d
w2i1p3U32RXFYrk3sP0CK62fqO29lJOpn4oZvYoiXqJIC4f29jCEk2clV+QkWzVjbwZQ4p2NvsN4
ogYig3HyhJgyiiNlwZIDs0O2XPrKNN4eFcWjh5nF2ELeerD8hAmky0ktcIIHSiduioAypSOIwJK2
n5DDO9W/5tF9vANO4twbb/d9KKLpbRFYyZn9vsU0jqSbNL421Bj5QPBmkPpejKaw5+Gc7Y1td/0B
kYfcxJY/PGqBOuj4mi+g2CVKeAfKEDC7XZV4D5lutzutJJU7mhHewSxAqCLTr96Qz4eR+GiUD+VT
a+QsaIQK6rHd7ABMB0z3GeITR2EGT6NDMIrmqZoBJRiau6ycMamuvNY45J8HSz6Lcnx1DRU9US1C
D9Xk5sOAyZryEICZKSNhJcv9ci9zTi14m7DmDfMJkOj8sADlVm2ptPfJKh5wIvWu5v2Mkoy/ttU/
OA+ToG52ZKfQHRUzVdAuNw5tXrG/sXk2isVUhQNMNpiOAGqqs4U/dO8K/yt0ABPn2El0dMnmaCqP
eQ0R1nYCC+MGdKdfImAJnADxKO1UzEUrV0zqCMfnk3DMMAma6hE1dn1IE5+A6aR/9K3S+1AMsGDG
FtQXsiJIytafGuC2LbPJIY197Mdjn2FQJ5d1Mfg1I8nCmf3FFRr7wUoiSW5kY2w6JGtH2Yj0kJTT
LRZzvbXtOfriJqhtRqLiwIveYhINKSFJ6+rNrMot0u8pTcxbZNkPgTPiAVFWcZ7wUgdpEbz4Fh5H
5H2XXtinRk3toyMb+TgMKCIHiKjr5fxwf24VmvC1amG4yB7lb+9Z49NIbPw1663gldUnCJ0JPTxG
n+3UENU3oI8lW65vN4GaDrPGOY8T9qsdKPuklToGS92sdtyZz2NbEbVYMdtGmb5uoCYfoGDHjwtS
pmkRx0/5aANossbnsgNaoPJh7xYYuykb+s+F/xbNDgAUI3hW4Fd+cUUY1u0S/M2yvrQLehPbE08b
5sU6oo1YAW6RNmDsJQaGwhmaq2o8lDpZDn5rg6gZhhEcwBDWPfuBQlgALop83gWFgm4AL/TMUjPB
hzARIDXVT0oZQUhXxVzLtuzXmjlOB93AFRGBPd1miPQuVm1tEfPkp5Jm06HzurM5JuJI3tnGd9ob
vw7xbzYhYc7zZtcFSDVGvdN27UTwWB3pz2TuZqeJgvS9vDXL5Fs10MMNcL6uyj7KzlismZoBeNKC
f1HVdG01XF02O7ipkhmORwejqEzaPWGwnwNjpxW6XHcLy0hmzmua4sERJEOG0eJqwqovHxoxyB1Y
XnxWhn9iIhl2+Kv9rUnxa5P28gP0qAWSbJjpJqDcAQu7zGEVgTCQaEkX4mTgEiZT+OaVZtn4VkBB
zqZtWRQuW9sxdCOFvD1uKs5blbyqrsuPRhcdy66oT76A8NsJbVfEI44Omy5YbdEPuyOSOvSzIbKt
BOg2wVCUoK4wcbaVI9tHK2MjGWXt1ykJCGWI0GX56QBnmbSJ3KTv4qZjsQGQ0p2GuLOOZepQMKud
/sh2OD07JVF2c3wZRUIEwUAoZEurBAk4mBOXJquTcA0rVFRr6hbYzUZ16L3W3afReI0RXO5H0/zp
tZNzKXX/fMd1ShtPipgytU+QZW50zXq3URyHLicKDk3DvB64fnuvfVU+U4Npsaz3Sj3dQVDsjXQG
PtmUkNnumAmk5sY1ImJxEEl70Zz+RaBaXMuuLcPGh5yci7QPh9goLpSQI1WPZ+WMR58zxLEBAdaj
rAtR/OZQtdz2RIzXg6F8+cT5nMdzMciW6RUw+9HPA/sBX+6p7uEkU46Jb9TvN0MWiNCLY33Tecgq
Jy0R51Y0/bpoxYPR9NPnfoumfEX2b/sgEaLbuNa8YZZXr3dO5C9y58FDgGmt31XLf3i3HhIQRdR3
Xz3kWIU2Roz6kiBD+j1+9yp662XAhozNiLQKh+DTLAITBoNozcz/tdQSPGiFKS6K1zwEynnV6uCd
vcpK2H6xw1bLNpeixo7IFAw0RXYRpCPeT5ltNf0qlBaNax0qz9hKg9br7LB26UvVMhiKqzATNrx9
8RxZPwxgXNjDxcS2ytnrojY/+9EHFMWv8YhnxvZUFCYmaYqFwbF/NC0/xGZpbCLZxVucbfsYd0w+
WzK0B9gxSZBccA5+t3s2ch6FgZVrCNJYOxxBCKZxq5kvuUVJzDB69/u8dqt3bbaI24LMPpe+8RIU
5BzF7ps1OMODmRaHVveKUybKp7jl4GVbNtyXaHxUkw1o3dNy0sFdH7J94x/SzjzJPp5CqSznYzBS
J9Qm5+DmlfXAWfTMI1+7cjygBzA397Dt+w6uZnY1UroXKapj/qQAQRsQRm+o0JR08W7WvZ+JQT0K
VyZG7x5ZgJoYqxLFauJxfq0V004grS+SZ32VxFN3sOZhxFmlVWGgTyHTRLpNO3UyJ1qggyGuv0CQ
i4AM+NO4yQgjw+BAVWLM7GIDtN/aRhPP5tCjM65q7Cw5xcoyew7cxV4pEQ6i9t35wtY26N+aNaR+
IgHTyMUwk11wjZH/EM0V6B0sQvM8/vBc4HyzngVUBEkrxCu4TOjye0Ng3B6WCNbzYf6q7eDy4PgJ
rsrs1dFVplqPVjJs7vguqAKwk0Zk+7HZNUdlUqy9iyZpFOdHl+LlKncAujgxgSBeSxWWY51fNXJn
K7bdQcFxiiXIHdDzVhjLV92Qh2ZcV8ehyz/6zk0vbOXFqnUh5frsmw5J3T2qLrAOlvRYUiYyMCia
Uslbvqe309kANryxnGrYxmp4U3bbbVVXkNWRu9Q+PQ+Otq846I2LRaVTCG0Sqe/vK37fQZKo62Hb
ctoSFr4wnklsqEDtxqJUX1xpHlIb17OnXzHR6s7YHKqRltkEcAjoyhq46XhD4umtvJZOqd6GY29a
h4hJtvddeZp1/XH2c+NKqry16VsNx7ZSjB0Oov5y2Cm66GuroCb4ZBWupACy4TsS1nigsiMRhoTW
+O6uWJqJOt48jlHQ8M1a7OifLLEOZDbMEDP20YyxyojEOz/D/GL2YZemxlkqcTXV6B60CQM4tfRb
cKwf1hBbXKpFDdUpnC6HLNflRhpkYMGlf24KUz4VbWYfSrujlKiVt/bqKsd+dPL43Pr1N90v/LAZ
bLHzESdQqPD7LRVf40WwVB0quh51W99Aia+BzeHmi1gQMJgfkDRPT2kB3iKf/EW/kV6yp0L4DgGo
hbFh+riR/wAuQIl4bWZM0XMyuWd2osP0QA15YxFLscqgnT6iWaVJJ1zSkl0lGY359GDhcsM43IA1
b4T1qC3xxLYp/T1hsRY4cByNnJUdWhHLkyugwmD17XfATwF0OVVMI1zaCx4eRkOjEiD8prfNjZ51
TTMpVwep+6am736CO0trIo6Y5lhc9bb8iILqvXcomkzFiyxN85M5zLhN0T+C9WhOpjN858yfbDBN
lfQs5uSB1WpjuybZ1YBKthau7RVlbZgKsf3UOk44M3E+10xGU+IfHTZN22S0vzZiSl/RG3zxyUwB
89v+cKh3xvknv/Ktc9/rycVmQjbQlJ3NnvaBT7llD3D8h0rrBGtDQefKGuzXKHrjRPRSUjF6qomC
2qRJ/tARAEYnI522c5JgMFVpvmdDf1YV5XQNHPVz2+gMn25y8HgLQjki5YC8oyaVuLF8xOP1arIF
ulgNYYepviP6sOqPU5L3dIPEa+70ciPyVrz5ixUhUs34IEStPyqj+oKfrrlNtfxZ9dDITJUVu1xp
3ueZjAvKwLN2rSe8H7ma7a3J0Wsv+yBjA6XJazzeeihI9c4roo3lZYiCKbGtIZAwV7kLqMABgE0C
p5yPUTpTAFxSmbHI4OdBJntAyUmhKyj0VWJWzyobP0c18WwJCN0zyTEnaymNuBMZhwOe301Zt9MV
Hd10NZnKNto4UtXtp095H9u3YeIXr2zemhCK3S5pgQs8fXhOsGzu3UFncCxfTk3UP+sBifeF/lDU
ya72auNTnKjQM/XyraW7sivAVGzb2ug+eaJc0lQ3g4vbfRVGeJV5HiHUgIokKqSZ3hTQk9ckwAbu
Bz5Z6OTOd2QSzMjIgtI5eB30KU7xvtud6oSIh4DXxgGSr5aWdIbfAXxd74a7J/758eM2rIYV/nf+
Yb0OwR3u4IWcnKt581+Kz+53qsEmCYpqpSwM/pBcaBttOnYQ6SZd21h0yG/aKugA0x68cXtW/kOq
ntGxk4qStRtUszt7E4bX8Pp2xVm2+iC8cx2txnAMza1zFIf0lt6GV/+L9RPsDbtekPS4kheoKgcw
5oAn0YW9Q+uD0Kut/3WkXbXXD8Vpuqmb+SLfiCimGZnjiQJe364pXEeSxPpQ67a92lHLx72KEgQH
iX5NJqJqnCZ5SfpmKwGi4ZaiUdk3frMHhDjsoqy3seK3wTqzJu3gq+qK7a6++n3ypupyZKC6IX1r
62vORoBMFAqkmHW9fVzV5yIf1EfdAAPoR62+LCmXt17pr0sms1REtvJJtpuHOmaPmRafqSSvnRYJ
Qu4kAm+5bX+2BpeKWcZ2M6tOFoaPijfx/LkN3RUem2l7IxEER+bxlgOuip5v3iO+StEod+PISRzv
H4TdiKMA9/nrSy/JqCM2uH4yM2uPHtS2YyQkIbvLl/fPcsmj0ZOAZdBOO9L5In39XFK53QpzrI9B
49b0y/nsjy9buiP72Rk2mW9Vx7r0IHkkseCjQb9sOxb+0/0nc0TyY+q0VIiNsjpGmXX2aBBu7z+M
6qE6iiGuj8s7UMrU/vH9pvIowuHBqZRRHu8f4oxI9Cjlw3++d/8MrM0y7bNmF7iWjeU1ZcV6Hc2R
mNf3t+6kDedKerrr2Giw4fTNMZJxvZu6opUnvTH7HbGv/ElkCN1/p5Rp9euzP76XCQBORlu0a/qk
n+ZKJNvWMzEyySTtNixoEKE0UR05+VRHia2zqLJ5h47RZOoxExxCNKrNQv/nh/v3Yq8tKOnVJ225
6vcP9GOpnaZBzsfRHcHdEAe8tnRm/cFJoWwRrnLMlxdStPd/aQf/P9n/L2R/VBU+yrr/M9n/cyq/
1cSh/Ib2/6//699of/df4AdMB+G+43vg+pHb/Bvtb/7L9w0XHY5tYcFxFyXOv9H+3r903zLRE/IT
NpQWb+PfaH/zX3ZgeTpxAOj6mN/t/yu0/+/KRdtHBMTpQjeRmSHNQUjyu3rENHQWbCdxwXpDivWi
Dh9s9+QYVbuHj8Juvh6Sq4Mi4U73rWI6fhUnnNSz9F1vq8s/Lt/tl+z6f1U9cI+06pbogN/V2L/e
jme6emAjZ/Hdu7DxH2KWnIvSYEd1TpazwESbBK6B+W2YvOZBrz6CJiJhyC8JjRqaBxWo4i/c9d9F
sv/18rbL1cVG5pPE8PvVCMDhyAAP16kdo7cae9izM7J6gHk8KaK8QuUCbRma7iwXjdtf/vblUv9H
iX5/cR4VnhWHpAdPt7nn/xTytIlK4j437FNeKuejjqZ85wIrKCecPlmbmi9aFp/wCuQYgY5EI393
obbmdQapkhLNziLtjfhXOrqlkvP+L2/ud8fPrzdnuA7Pm6/jsrs78P5xY5TIh0lfjN5FJFsYw+LN
KUTDTi8ytqVMablISrkxXYk7+AeE2a7okTpgNX0uam06VAQ/Kspv//P7ulsr/rhojAYDD4Nr+C6a
zt8v2lgXsvTG1IbbHtk7Fp6RvgTdzSoKfuo5uj5bz3aWCY4pm8kul0sduhAYrsjYgE+9pyRu7i3M
rW4hJiqUOJI1PeoRTcbZg27gvR829ti3zxYpDGQDkQfjxilMP3f8TlyQ+9jXb66Q3j7IbfKkIJ+Q
BVK/u13wSctMmw5yc2OQ5ZcAkJ7eZcajq3Nijs0Ghuv02MfRT1nZ7SOb0BrXM+f8JPPecCF8psIc
/EX6ZvxuVFnuoqszrFwdGZmLFu8Po0pm0BSlN2ef0rrWt3EEP8J1DOK/uYzYEIGRzvRK12AcaVxX
7bc6Arjx//pGEAI6lsFIZ0D9MdDizNKLZJrsk+N36rgcZUodVcfcj7vG7J4JSdrdQV02vJCuAyDj
a+PL//zo/K6D/HUtEEjbDj5vDDB/ioDTroFgV/f2aYiI7zX3tgeveGQruCSSgUrYco/+Nr3999nW
1ZnxjeU+GCwJfzytOnI1eIAF+nfd2Y8tQUCaNJ/r2L/V1HdxRejzqXSgTHTkweazB+qS3DBhWK9t
6/xl6PyR6PDrAlgAHJEP0i0n2/n3oQP0mgAMzbBOdd6h8lXW2Qq6i88GBppS8KT70zdOuSnyI4+k
ObqiW4oPF2Os54OcEeRaSWNcemzMeEMc5wgusAgDt3iiQ+GAC856eF55dPC7+lxScoHHw+RtDOWa
4db/xd5g/veZ28WXgfJ+mTxt888nOzINE0Jubp/uHW9CSqOHtkXL4YwJSIGMUuqCzb8brn7x8iWi
hGhy3626EU+S9gHFV1o2PfG2/ozk3FIt8JsGuk0PLmhwTO0KfymM9AR/dmmUEAhAGWgTsO4CPAJS
rJzyxNImzgLZ/mX6/V3j+etW2bYV2MHyuOKS/f1W5UXgjmXe8NzkAKNGrSl/FSd/2d+GL3081n8x
tf0h2P/1mshKfcdAJ2uZf46PsfHbuvWERTINlOU7V7hJMbU1lFICpwVECJR7l6DDOt0/+Cbqq++5
qMq/LMrG72sPCz2RQ5hXAowMvJf/NlLJzqgLUoK1Yxchv4Wj/ExSBQYVN0anNqbjjgKCvm18n15S
rFkXmLSshLK1iG6RPX0veF9xGz9XxtD+ZdF2fp9Rl/fm4VnU2fQxpCEr/rF/agBpmS7FGVr+APK1
wgsNhxQHGgQOC0Uwbe4ENN7bRfdMeTK6Hu5G5D8s60qsyOszhUdu2mBp4GbBsrljuneAq20N0mro
IQe7tuYxrirH248K5B+7sl8dB+pVRL9Njr0yp+g0Gr1zHkURX+4NXj91xX7qgBBBrH6ELIPu08fV
LZ1j1zZkuGa+vhvxG+PwY9+XJxAay3zcihZpL9sjtC4zYHsUF6GhcRyizaXf1D416vovdkBu4WK3
+M8ajnHS9VjDGbh44SyX3d/vTzdsIcjupYUxjabPWjruJ30mfRb7t7Z1qxL8RaRYtKEEZVpH/Bvv
fQ1qOUMHN+BNjdpcHbOMdQSLbgVdwkmQ2IjpWFoTmSV0QoqOGhD1+GzLtuudoJkD4eAwpUbKDXdF
8rQolAPPfRwJW9gVOfmpNsmjG4OTVp6b3rHyZbZTrrqKOItpnREHQPNeHhM7npCORSBqZjsvVvfT
c1ZWMHLsIG1wN3GaHrPC2gAXoaLfLlD8xvP9bTS3CBGb5KAV6DLujYk0WcrgaRugtgC4o6YrtOlt
VPTlyVQxqRYmZCu2BzxCtGI7lDbrefLJqgjSR2y7mPUtFJdp9Rkcy4CusnqqfeeJeQ18D9uithje
pxQQe5FIACm47IaETmcgiO1t4Jc/5I5H16i0bx3FzAelQawfxJyErt6oA/v/ncDndi4lZc3Gib0w
tyjQ3lHHXUzREN53yt0zxyOIuYhSYUGna6Q9qpdadbSkgarB/OLpVHrTuEeGOYwfkkX4uSATtsq+
WM6+mI00RJBCS2RIRyJXaVrMSv9cD3FMILNDz6AvwgafN7F3E+0dvKo76RW03jydMJQSC+S2roRF
8ymFRDpc095yLzKg5jLWAxEJQGG7wHtW8YyBxo22KIi6XUB14jjNkDqrVJ3HzEJIoycHvXR/VKM/
bGlzibDwqNRbdYrn0OizjZd08Q1SOPqlPt1bWEfe82p6AMqEbjsdnrDOb+59qbrrn2gY5pjmcArF
TlQRgFJ4bOOTFzsX3mNiQADyYzYeGPGwP7ogQ3xRbFIy2qUr4yeaDz8joE4UwPKSsJEiQFxHFUhC
TblU8WveBO2R4CO62lVy7aISbvPs+19UQ2Esqy4iU94JekOzY6OKnzbyFDqAwdrE09S+9EMPIr/Z
LQkxli+nJ79Mdqj1xqvmAHqgvxzOjd5sXB7rgxFgGKFvSiJWczXFXMEmcuY9z5q1qdue/YzBvcF9
RRUI3hJDiSxdEff0Be7iqUoPuzLiSQ34zACPF6B2OUFt+h7ErMFBMNc35ddXZjJz0xCjuIutLMcJ
gFkr6OlDSvlVY2h8iqy3jATEIE8hoOJSX1ucpHcNAViAcwfipQHbiEk8SyvexbaKbh1U02ySGtNH
aRCu8iOt/C6E891uJc6IdZAPNd6q+SQLj04CIL2tO2fx45SJD9saJZkkQbNHvf0BoA6hjxvAYUXE
zx8IpjRrvQPJyB9I3qdTV9Y/CYlRl7hHBBjVlr/Wuasru+1T8K88YVV6lEY6vdrRc2uS0BP3vfe9
O4OXSp5qE6V247Pxtj2LDnRFsqVblkdypbFMip+BMrRL4cgPCYfuwfYGBBTz1xiA87HqJxk6OeLL
PG2/pJRIcRp+lnX7vsjwUA0mD25dgk2PYnsz+UEOV5cwM+VZ1Al5wbH2SAQVTIHkurAq9MW1h+a4
0zXull4Ggkpyoq8rT8vOtdBeIcWWOwft8LotCPCRQf2tZEuxQvi6Kg2juTV5LAlRozZdp9HFTFxK
0HP1rI9JtCXV8EAy3XviTFaYicnDGeoVBzHYGxgR72Aisx5AXVDJxVK/asnFgf3AJcVe5Rv7ScKL
DEb5aAXbiqy9rdsN/dp20MtLVcuwlXBW7iCIitIsUaMvPYbilVOUn1o7G89g8yJQTfaPWB+nlT9P
Ocdo3slQ9dYj4RIQJlyFOCjI66sVMSNlXjFssGqT8IHtYJ96eBZbVLP04T6P7NBWhh0TfNX3I/6l
4CWZYO2gg9vd45G0BMuGXfobMSKvXVpjLzFpsgO7a1uncx7r17QO8vchFmsFnXlr2JypS4JbpCR8
Az7YTUTY4IXdnyMszxdtvrSDr7b3w1nFyXhrdgjZs7al6k5ofA1wucI2DXeD/eLzLE2A8sQ6HQJm
JyrGq66uxtAoacdN+XyrupZLZtJWLcu0DfVMvlAc805xSbyRyIP3qHTrp3IGx5R1mQrhoWA7NEfr
82Abw7bJKOZrTE4WXd4zjaYf8wTgqlLWcCB9KFlpnIZWykGBj4J0QR9tkgTRLGQXdIG5+RgTSL92
Hc4SJH8nDN3cCT0X/WlTFS+eNhZnS56nodX2QS36Dfxkgjr6GWyR2Yy3BRLa2oShJ3iFgIJon3Cc
26tIG1CyYYHdjT1hcFgYWfNb8vSKnjnFbekQa1p5HHXPejAVASY5Tn9TqOCLkNMX/BDtfiztfmcG
4k0TYvgST7hdIqN0Qz3Oyw18uQh3c0RxbDlc+LaS36fMhOHoEe2TQ15aYfxGZ2xXP5HBIzjVHOtM
Wf6xc0X54EtDo7/WjFtYLudh6NpH9uEzLxfEYRA526JpkxPRw6hjjZZCsINUe6yOwPXtgzWFjj5b
gIkTLM0gDOTWt/QQyZt7UNPI6dLqNnagDbt0NnSsng2qD6RiZjeO56HNyEMk9YT72BNWPJJ9SVZ0
vLqrVYWvHZ1xbE4pSRbrdh7UkXlYrzgSBx6ZHF03EKVeA3wiGPWhrYWgVUayVGYn3WFCU3oyEZ0E
fftdmNb0nsbLBuwOwdcuo7SBLWX9lVyudBMZeYBwOiD7w6LQNzeoxiu0yD7yESK8SaublUksGxbJ
TT4xLcbEM9LgLUeaXjWORWm2Gy2w6WtYZbQlRyq7THctlxCaE4Ld1y6ZSPpd42Lwy523IjbUOYsC
nVZ4Z29mIIDnBGb6ipXXPNvF0SrJku4qVCQJ/pYw6t38MrKC7ywXpegIrAE9lbZlZcQlCdXKg26V
LJgrCe+KqJTvzQLAYkyH1YLEgvrzNV8gWeaCy1Jws4YFoBVA0koWpFazwLXIeTzr0LaqBbsFWOfN
1KBijid4og1J8c0P2zHeoXgwukyEphGOAWNMWTvsb/XSubaH8ktf58l+yFOm6RqSm+E+jeU4biNM
6xtRJe+ue1qKYWNiJTuvHidOKRhPZ0KxzPKr7/WfHXBjHtgx1GUBCRGQyNA9b2eVxiuE1s8jQzaU
d25Z844QJt+Vo0HoXzngARy7QwE+atva1QYKa7km4+JiC1K7MPRctIWRplfbamGm+S/DQlBrR+vV
59+TwW1T3fTujLmLHmc8+At/rXAgscVD/aGDZusNIOOT8c0JEdJUq0QvnomFijeANQkgamwa3a9a
n8LnzVG1pQ4ej9b5bhbk28mFDJctjLge/d3Izajhnaz8wBSruqEf2JBDNsG/WisBemMqclK20Kti
qNa4LbSMFEbidRID1dYFQj0Qs4bVhZGFKRw1UK4jY4O0sUoW1h3ttrNY6Hf5wsGTCxGvAo3HLnJT
L6y8QoeaR2v+is6+C7th6y1cvXbsnoHOL6mkMPc2QZBGyH1B1wFsj/83e2ey5LiyZddfkb05rgFw
tDKVBgRAsIk+MrKbwDIzIh19D0fz9Vqg3q1bt6yspBpopgktgtExSMLdzzl7r32w5vJJjqo8qg2K
jIOdY9sJfg4ov5SJbpQB9wOVzibLjF3buX/tTgCsdhbgtlMB4Yf1ATRo3ByGFlH0NVgfOMuWaJeB
kB2c7bErHjRRfIM0+p1gXu9o7RRCBNYBMptHDTwh1LExUDuxkEot5IzoweeHZuiBNYQo90HFewKW
Mkb9Tj5UvYVkXDxxFn23NqdhTWLnltASOXfOoQVA0dMyUOuDdRQ7W7EGsljutEVx4y4CYOSEflgA
MhI3Azl0YZVz9VMLsnHd2Y2wmWOWzS9YApAz00qyRcWxUjJFbaT5qqesFlWF1nFzge3k1RBUonil
qrhsOznS3RmSPFC0oVAlHfCS/s6ZRHaMWHdnT5Y7hTIpkH7YHzO0yCDFRn0c1jxeF/cTsT9rVHQE
GSR5EhEOB21CShjCojuKEfKl2hmY1PjP1Q5v9OYX8ohL1g90JxYBRkpjqVQ7S5OxDwaz5eB42q+F
sB6h7Fex0zd1MJw4at7FzuUUE43zndTZ78xOsgUWEJ7JzvLcdqqnRHd8GEbUDcb0U+CEKdMFPCIk
0MKNJAEJ6BLp79qwQqudGtpAD90poiPRzgC33plXI25vFP4AkKMuxjhSj4a7xpMgMY1vCtVD4IAp
lRwEgwJwKdpRnGs7y3TdqaZbPHbDA+5hFSQzqZOlNTwDTxgibSei8kDO9s5IHXZaKpxv/JyBA0S1
QBz4UIFVzTz3uVbA7B2BcU0HvWo73+weEitky+VxVSRZwGgVO601hwyHW5nnmLcuSTdAXc2d7tob
lOMWzarIQiPq7QxYZfzMvjfobpCvLT9KcjyWnRhbeTiUPUTfBztgQMU53yaoWO9BW3ug0cm7xjYJ
gbbdWbTJTqVFm3iX75xa0hDjAnCtAGC7YJLcebYmYFuCpn/09tfSHN81v+B4Ml72LQwR9RTKwboO
OyGXKkfEzWag7Z/2yGEMMxpAXQuwLiKgzzWgXUOyPO/k3Xz2KYftPSGnfMAVFhF+lAaF7zxpO7cX
ckqw7SRf4CLopnT/BdUVmB1ov7RA51fpY+Cnttgic+fEiZ0PbO+k4HlnBhvAg1GzgBEWAIUTwMJ0
PPVLn8AaZlyAV2fnDxs7ibjYmcTTTicud05x10EsdmfYxQsQY3unGTtgjdXONzZuqGMf5rGCfWzq
UJCBgOcP/J784fZRuUBLRkr1JHZ+8l/3DztdWds5y9ZOYVY7e9nYKcy3T283FCXtTgZhx20F5OYJ
89UBPfMYqxvr+YZ4Hnfacwf2edzv62/3rUChwaanp2bnRCMqOEkdcrTbQZO+3dj/+pGzs6aXnTqN
vO1NgKG2dh71dENTlzulOgVXzcyHHpQ7d3fFDrW2Yav7BnMCIiAjIjnb7+URiRlKmRsQe0djrzmQ
bHD+XjDt4GwTgjZV8RK6O1Qbx0WAidvcYdvood7R0eLX30HcA0Rubz75N0D3jupuoVI2O7y72DHe
KzxvYwd78y8pON/TDvymtX3fQwBP1ZiHJcNDFs7KCl044bbdY+bBJVhI+mM22wzirNcctvi0Q8Yt
nHn82keaMsCjNqo530AJf2BKWxwzEg0Qq62fBsjlKxC6kPLkN3wiPFEWeHNr7zGmgtN/l4aVTZca
Xhevadu7/XmwtvTFMxQxBSJ9mpDoGFl6j1o+XjI6omJw1N2+Us4rts+MFEhEg7m4ahKlGcnb+tku
qAabbagAKfvedWmJXPYwBx+Ic3zEIbER7VUSmOT2S4zFAgRVnmkv9mScLHM2Q4pok3xLHKJltb2v
oklfmV7cu+ZIUITXaae+1TgXrIn/SJbtTX6vF65/6jlaHLbKcF8Nm80kkYYKNaLUkbNWj/gm2axl
OZ9yEgFORQF3WJ/HhTxwck7WlkuUyL2LnqGBXJo80DRE62RCpiRDpmDnTdU8IfjMDosLgafykZ3l
G0Kw+UuVkq7CeMO+G+r61em6RzvLseX1oL8610EenqVHz+Qh19L0YvbNOXa6pxosdpQmnvFspy9o
QDo0mJn8oobqwSMD+GfTYv9caLpB6grbzhahZo4K6+L8Dd5oeapK/CW3oB53LTFYuG83z8c6L9s9
f6ssjObYL+wDEj7Aa5mfS9LJoLY0v24IfatsstOmPMReZH26hAx+95X7eTPBrXS9UV3519MY3puK
lkVC5hYXDqpF3HuWQ4VC5PZS10d3531bREHN65O5CXzkcpYRI0n/gPZoCrLBSAKiewCRIZB8aTne
jxLscyObL2aDVxJXhA2Kt9Du4Ni9+mtx9LWmO3oO+/84ltVdU9E/kYrCZ/Hll75F9e4RNeFgIl7R
EeM3d96M0jZAmZPq49Cju7QbXhCCaV8MAbhVeR6eSoME0734RHorz2gF7+kUSXhjMj1UdcJCLfAf
32LqWl3p96WVG/eDXuK+AA0LnUAHd3e78/Y9xG6rew97DKc3yxmeU0tPX+e5GI4ZM2AaVhwB8DFx
Mqmr8Vnh+T6zFcKwX8qmC6fGsu+aZBFR5YgVpqBVo+VbmASIaaY7UpMD4X0yWjKosK4/iI20s6Zu
IHBT/pzm2fnkJ8I/dT10KrfpwfTLLW5n9Myk8tBMyfFOj+asn4Foh4BGwALZhbu/j19IyvqqL1/z
OQGyVeJksARYNl1XvAYppp120QJNJikgbI6eLFg6dWiEj0xkXI08WhY5swpRcnGy87LTnKPfrhpi
i0XDprqGplXfM863Dl1m18fK8hFUP/oUZId5WckL7Ir0l3BSI9o00GV5RrI52QInb9DMi2VOzpk0
oFaB7rjdcB29bFb+C2c3K6m3IKuGRoXcmh79NNOjv33ULHsPv81hVNf0DQ75CJ5Ip+gPfZFAwEWv
zLnc5lkpscpE6dbgiccowGnsshlDdlWKGeK8U6pHIG6NFiqMnfassEVIsmuRueFgbumfIOB1aq4N
naVZl+hPfYzklUgJiPHL8gyrjPzP1QEO7fwi9WUPVLytr8anec8dVUb7PPerImXb7aLFXh5JiqAn
BRMfdGzUQ1I4NFNWU06yfg2CHBNtghAjBs54YoRSP31UnbWcXWu4atvMrIqjOnNNG/sM3ehONr/t
Hjgrqz/qXx6MwLwIzZWMEkq+1RG4JaceiWnrv7Wbmz1nboKWXX5MVudcmpVHvNhaHqmR1ZGSDPRE
L+8Nh8RFAuRJTtHImmvrvDlUTSJOVLGydEFss3ISFZWsl7RbAJX15T2NpiLaMVMMTzYFV97/LJRm
XolsesWMv3dASCeXRIi4NPc9SeDTMvuPekGDyi/774pa8oznIZ6NkiVqd0Tla6IO5MhOi90dtkEv
jlNZ8Xxj4FvnokPUQhtsNdcLZefBWvMNnO1Zm5chpssfS8d6aRlpBfY2dRH5LDnwxYM9Zrie8KDS
BgEjXWnMMezWwumBY3UF62y42FkTTXzLDFPHvtbfkwBQncvFCBneJjFK9piRghekVUsU5/KL1pxG
tUZLz+EYSn8RX6xFo7J712kSVaVLC7fbWz5LNUZp+8MtzPQhXQjLXa3TVuhPhiRnFeXMcJhr7yGr
LJK+zDQJJ4249GaegqbBcqUbedSavYxohiiiTSvEp9hblDPxv3kp2W/ohuvW+eisajq6fvEMopOY
S87NkCm+OGwMWDGoeuCgJHbyrfL1OeoMf8Z3ouShKggxaFiXgq1dsgiMzLLuUszd2ScKswvttnlW
kF+PRvtzoBl+cnzA9KkP89J5kZYqw9FM3ntH+7ClIGc5AfDBwe97hp7noGEEDaySUVqHDQZ4nXvR
u9Y6skC8pUb1qpuejKSTfJsrZyNlw6sBONAlmAd0DQXLftzXzGnGyj2Vuoj8WnxOpPzm92IOWrG2
ASZNCQg1w98JuyaqqVZTyB1lkTBMJUwRgSdBUDXUjo26fRiE+eCu+ecxFUw8iv4l76df24Is3P8N
N7I6dYydzGxur0nduqwU5FnRFMHvtulftz6jhZ9h9YYLwDLkIc33VRZpzR5vVAFH1SL8er98zLxB
z0Qa3yH5Kn1XxSBCOKbjDcz1mIkwO165IM4y8MvQojgiI3uzl5pM3KH8bDvgQTNOVofK5tBMRnB2
yCqnC8HkPm+a9X3VlcN64JkXVHzR6lgNLi68qfSd53BNiPZ2iORlLvzbzvFH9n1XRs5q2THNaVoe
xpUABIF+dWWNX7t3JGJcHt7wrieDGS4jCM8xT9vQnAz8FjSBZupx3+UAvikaGbp37ObtjYDAZ3/z
Yh/E3GkYZ/3StaqLiCpenpR+zfeDJM0v4grxfh4TutoM4pYeCZiRvy6U8Ne5AUpAEUaaQHERfs6Z
1PHJWzHKPGRZtQPN6ayLnUFfs7rtmyvH8Y14C/vRSdUjZmz5bA7JySeJ/VMZeAxWe5Lx7uaSNSHR
2jw2NebJs84hvrIIX50525kuAKKpOiO0bO+GLq59+632vB9O2bQnb3VPXTG6j22DrYI+PZD3Pj/q
JYUFLpLQN4byMdvUtZp2szAjw0NZj582qSXX1Kq9O2tKOV9Z4Sz8JN4my49bl4NSC+iLlpOgDjap
jqrW5L0IrmhwGOevsEWZG/D+m4w3EjIXYjiKsC7ai6Ys+Wpv2cekCVo5zVbfV83yYE8eqBoTtLXe
Vr/qTVFi5MNwEpr3A8kWmc2t0D+bciMFLSP+ty6GUwuncyq8joH78lRz4LqkNZ0Xy//S7MOOxJTf
xdJ8qXBcHxiuyROn0l9mw3/TqEkFHvwpxE5QEcbcraNmHAWjWeNJl60e1261hJwAx1PWakdDRWVa
ZMfah+LlSSuo6haSCq2mPSlTZxTMlIiwu/4TmY/vjTv9AttdxGNC0mUDSU5k6lSgJjn3XtsGjcDm
mDbEAxjlHAmbHZoZkhcOaetymmglvl1qjbrwyqCepAhm3RvoWU1GjC7mJ/Nowkjy7tljLY6Ftydm
Ol0b6EOP/rAeCX101oeq1CBgoVWPerqXmd0y4VqsZ2lUsSOoRKuuQLzQE4rK6jZZHH6IsOW0ZXVm
RPbNyKHXiKfMf5l6oG6JJI9RLp4TIUwNhq66r+1ZxqCaL2h1ZKQ0l2AswK3ExWsHI63Mgy/ZdJN0
dY8iM7/hzgJzgziiNBd8UUtx1lk5Ay9jKEpDtyCS5rxhkT0kh9TCSzEYnKHpCIZDPpySTksvIiLe
TC+ZZ+aYjD+3E8luOkcRcjaSQEeXGqmtoF/gqpWtBlcqZivjaOr9FGCihU25Oe3VT/Nr4Y5nLPdf
e7eqY7XPBi199gI7yX+v2dod2ln8XGwQQpNHoGi5UqF3ktSUYY07SXB1X8CMIvMCO16WSshrhfaa
4FIroIVkLhNDeFuPDpbAoP5wNaJGl9a6a8bFCZGokAShof+EDXpqcV7zKj1qNUdVWE9xhXomsPBJ
a5ObMT3Dd5JikV+ZrI2M44Avt7xD05Fj4ZDtZLMRfQUgUaQ5dUS+ISA8b8JnB85jpyBIk5G4hk4p
oDdOgeCmmEMJ8O6la0VmX/gXj4bxEyKqTzqqtEOTmQ/lbGlHDx5imBM4iAXYiJyv5lIZJIBRy1jM
17Ul/0aVDTsNxjSpRPbvzqsNclWQDBrZqcoqyQQk27eNASW1P0M7JdC4HGOLsvTRHhTzUWO4M/u+
D0pHIqGd2jvl9PeqA9IhmvUK+gv38EbA2LAZLp0D3E4jWvJDv8IuctSCeUbCJNv0FZej6t7clUuF
qPY3rGNQZZOZfrmOMXJIzbBBlxHayt4eJp459DTjBc9oH7SD6g8bWX9hskqGatmEm7Y9SROgoN+Z
VLiaEdCQAFTZUrvmfTEeXCvDAA1ii9jLaTykOROUtZdBblQNWakuxiAbhy07jhd5E6GART9GtbU9
aU5Nvh9VWGCaLcIGlwhaf7Cqh7411lgBCzv0pruEYz5SggovuRTqM2lhg24+uo2Wh0uiD0d3QUGS
KuJOp04cTWiEZPEwyWkVMxOvAmqFVPC18s1rAS+B01CeXMi4D4iejwZNfcl4+gJdAt9uiXTIpX+d
Fx/0c/7TIM2WcyFm/iz/tze3+9Tfv3C7Dw5Cx44gloNH3niE7+fLMuAFyaTZXHIXkDNiGz683Xm7
6VxyRYfBmYM9pzVukGj+5QXSNmMs2THwBv11580vhIOSr9w+vLmGhoT3WToyZK9cl/p7ZrU4JEVP
ju3+01W9XRPSYOJCb3gMt7+c3h7O7UO9qisISSkbSI3/5V9vCIcoy39zp7tyDs2c/JeWw5u42Zo2
W38B+NwdyRi2Y80c4tvX/voGvcMVPZotLvHdAXV7tIbchh0Mh93pdpPuH7kTCWldlnOsd8ZLZS7c
7E/7zOVfVsV6crekuTBWfe0KUR3t/TO/QLvnOLRC989udxGKCHZQWq9gJStWUFkcZFEAUqHDOtKE
34DlijU7EaS4t/LlD2ez328/XuyvTGt5pB3UnwZL0D1ZOBxrPpKHm9j5/1t4Pq3tx7/848d7xVKY
wYjIfo3/+G8fNRSo9fz+L/8wDeTlt6fq1/Lf5UcT/hh//PPLDz8qfvI+q+uPoRl//Ac/9aeFx//D
8sQuUMR4YwBhRuP5p4XH/QMCAoNoz9GFvSe5/GXh8f9AcSRs17LNPWLBRV79p4VHYOHxyW03hO6B
4HHt/4qFhz/zd/2k7u+qWNP13D3RQcdN8Hf9pEgLn7F1rV9rXWvSbkJgCKDq2liKt9Q6EER3ddpR
fBBLtxHy7LmlJzjNTqn7qcvNSv52DTHb75jJGu3NSpzO+4x0bBx+o3comx+ooZX2rnKP6Ml849re
xEYi8dIq8GsdqluDaeqCJgi5tFMOr73triZIxmH4nKEoKXCLtOl0Wjp8ubuxknaiT7B18stOp4WJ
kWNK84rQunwsNE8wJpw1EpBUo40VJ4KJUN+JeFDgRjUm94PupSsg7ol4xNgpPduMzYn4jQP/icxC
fSrr77rn0S9H8lMQuFkSvhj4DgkkB1JYLYzKYEyND3NdwEUOg7YukNgl5T8dh3EPqyaHCMbKNDh3
azkVKn2castcADuPpT8M/DWKHlLVpM3wp8pLOzN+uGlfyHPnQGo76EOpu1hdiiI/zylH0Rjl3Ys1
M//KGcagWWxcY2T8YnKe7Zuk+GkO8wSF3PLL9H6Uio2bU3ICnRKLUEna7JbSvEV57CffGAgQDcq2
tjFlYOwpAkpTarh5EXmo8P7uAYbu6j9NZE7NDDK8TrzyjX6LWWVJ3ySWqV86oPIhHoqO/GX0Qi1Z
ozYGgWC1xfjdwQ6WRMKfk4fKx99omon4VBskLWb0wmXU5eRlAS/SGy/gz5qXwjKt59op6T8a4EQY
fRpNXXA0Tdy3ySWJ81irdlye/cksDWyLeZ6Hprliren7/YxymAS04NAYTJBG1jY67dO2DHbGqr8y
oe+7od2JhybHTIR3Ddb4Kd2G9ZBpqn4i3V7zftvuLAZ6AdtctPvc2CeSuCFghXNhT+F8UJnMtCv5
7cx7K9OBumG17ea18MOVOwZk8c00NXGpeHHuzeBL2rKkv8xOX5EvChHGPJEyXSExg5igP7StMl6J
gzRRBBf23N2XRBfIe22Ri/u5tgl9Pq0dPqpLwooiLNh9zrQVUaa3vCrzYSL1FMLChPl5hUvomJDX
Cqq8r61Vra/KFeLFIICZAWqGe7Ww5ifdXeUdVwCws9G2YdToUGeWsczeS8ssPmn9MMdzbaLaNOfs
Z6ccGS+aaV8h+LQAjqwEJgZHbJRSY+QSoxBBmWjaw6bXfZSWo7havdHdZ7KjBK9hp2jFRgZVhuOm
pPcUz5nXXCu3c+8QjDN6T2b6tviLOCGgpO5tOTOrkEkIFGINqhy5hpyEedYTaX/W1w71V+pnNrFa
4sOqZgQdQ9k/WNSfz800M/xRG251w6if21pJno8hpeOthmevkdNPVRrtedIz8ZoWOtoNIiJTPCoL
30hWczwss/G1wqJ5El0O5HDlUimntDiiiSbl2mP6z9C3huaayeKk+dipcf3IO8bmmXeAdQ6SghXy
ERFH/b1GIBV1ky+fHKeHRN8z4HdtdyRChTSwbV36Ex2qAXQjrDQfiCepJWN/L3grxkobtqNFHsiT
shLth8kRj1/VtJ+JYB2fvCkHmlFrK16RXD2iKy3P9GpK1gZnDGw7s57IijRT8EycRQsiQcI0z/Xf
lZ7Xrz0N2Adj8VJydEmxcSCvVubZGjbtC3T64X5ULupLZmjkDOLmbJ9SUbrPvoKetK6LDE04buDz
fIj3CgRa3sBsRisCwkfoikk1FPAAbc7ysjnddHSwBUFiTlaK4bVdTwmjpsAsZz8uKg+052BTV1ad
oNs2uQgMYYL8mgwz5x1CDmGvT+krsE7ngYnRQMY5RX7C63Miy8g+J1gMzmY7agQD59qxTYW4dJmx
nBDR2uAYzeUe01zJbrXWscd8h5/1Xbx8tvurpyIiFrXL0ErtFC5GdxyXRBsjF0Y7kfld4AHnefD6
EfgfztG3ZCjX+3QCK26aeO66bVnoMNCU9okLvOw20iBH3Rw4FpMWUNpmPKUWwe/V6n0GRprH0Lrt
65guMEoKRfDeNi/PSaX3DzwH7q7izDnezk0T+/qO4mwNBzQJ7GcfOWq89nSaG3Nrj2B8srDurfSo
SaM+d2ZDFoiTjHQKW8Qr5TpdmC1Sb5eMb0fWzWiRLpytRhmnzVHJ/WRIdVwJpQnYELwYDR3JknRg
4q5tgfpYuAvHtTffwcX0D/Dz4NC5SD1qr6liT0+zoC1yCLXVRn/cm5ezVmRWRNeablFOo0e4E6/4
uqpzSql7qquJVHMhIADgUj1XUJy/cMJ33oreMx+1BPsBG6Ybz35eHquRELhEI3WRy5tFdFwTKDfs
FuCS12OH8fk3Iy15NTK67Nqm9S+et2IyYEQb5TP2QwNRVyirDWb85uGsWB1MPJWfX6ZtL43UND9S
T7b0oiv1QIesj9FbFgiYnCTYFiXj3KJvUmc0jip9m462lubQIES2QDMRKkDSkV/U0A73rV+itjVo
dqVZVoYLo69QNBtvh4nkqQMU7e0qGwfn/ZbqUQfJO6wc1US24WzniUFX5GzGErgj/UMwncB/DK4M
Rm7rMcffFi50+0BioCdHWUludj2jD8j1KU5p77GBzLB52e9gg+kMR1qDd2mVy7BcEpDH+eaTaopz
KMp3pVnb6+Vdtk7Ti6blBN1UW33ajMY5jyvBkZq98LJ3NHIkhXg0CF87wd6yI0ioS5ShI4y3wlE+
s4ti+NH0bRfmurLiulkEObHLNKOo7tr0WTlley49LyWIxRv6L+3UbEcxb+2DVeZziUoHczr16Tyb
x6EYUFwvmQUtVM9kOR1Tw/HQmRrLvN3hc0c+RPHijJ8WC1vLkfNljwIVts49m3rZBMLYSVOOtWIa
IV92yo45MrfOPJClsdoJhbectFW/m1zP+ik3ZaEUD/+fVEHxR7MXB8P/2MsrNJRrD9N2/J9//3T4
35//s6b42ycMByk/nqcPBtEfgB340b+qj//bL/6zSvk/1jcEefzn9Q2w4qnP/l7e3H7or/IGmIBv
YbunfqG2+LO2sf9wXULikHlz559gAv0PxzAMZy83hKmL/Y//s6oRzh9Eh5q6yzfo3h7281+pakzW
4H9f1gA631PZbA+HHbFK/86f2htO3k2dTC+AGgPPks+tUY/xrWamET1e1qIkfatI4ttnt5t9Htzr
en7S16I9K+P9Rvu43XjNOgCm2ukfOt3fQB+3h4JpF8EP0DXH0jnlXvN91Bnh0zHt7wzYUamoPpyh
CWQGepeQp0Om/Pm4Vv4S9Drss6zK7xJ2WLmY0Hom4xFQbxYsjiTtvk55YzN3rf0pj1YDIIo3bShX
jSJut+06TTMKmsLxz4mGpaDzqjkkooAgqe4wEAMZ9j5D7h727mNRINN2L13vb1/05VKDbeXMWmLZ
5Yfr5CcHZAdKdHLHbAm1GVv4UHBU2LoqbLJCBKa31qGHDZgh7jJfTJtRNnnlyDE0dvFR+uKUnlVv
JIe5o/PhdfPR1DL/IPQC2cWN18u5WsF4Q2D2uMj0h5EVeF56Vrml1T+E+Ql+FavgWjOo1NaCHiiD
GdMGxLx5E+BLi850mVenrVV0BumBjondR565HolDbAVqYoLtfju5+1J0pnkeCxlmsGCjUbhPJeoK
r13Po5Evoe6AbAfGE1gdXkoKv5io48EDsSVLKoZIdyH/VpC4qBVxLK1zcj8nBAClpkzwmLhPruYa
hxpH+cEvhkeOgsQFA04+AAzvD+7G81EkBTxXzMuZMSvaaPmlasjemLYfA9rLbv5YUOieiZtuDgaW
ohnCH1QB3Y7Kpny1Z8TTHudoqCFEQ41TSpcy1Yn5ahaajSD7PA6V7Jo94HQmyuy45WVbnoklSk9l
W45YEKxPPqakSzKCyVbe/X7Q4azoXl1Oq1dpiw+1VVQRCevwbPDyarb2lCkeJtAOBNXxwrAckTpS
TQbiAOcnHEKyUPkpweEOBQhuKhCi9Tw3axbRn3ze6O0GTW6mnzzNjaB4DYG5xzR1pT4e2OC1R93k
yUQ/frZ19Q15CWHstESC0lsONTP9PS8IyadCEIyGVmooshTBKZd6qN+z8nlFu8Uj0NfHbbYmSkD7
TSFmC2fTvug5CbcNIMRQoSLXTCMYhehfHAABvGi02keuM6+fecZtcHLMgYLJs95LTBjfCSwZOvs6
WdXFWqEeGnjsLGMzD2he5FZ/M1Cch0mWQXPKku04NC+S5JsjEvCTL2oc4Rpmf9PBPyvWOE+hX9pp
weDSDUEI8uqlGu4RXTECTxuEq6t5NNLpqlAnHBD7kXfPxdNhUxpxlcUYFRVK6U0+icU5Qqs4OhZS
z0qRKzPWzEyBcBKzWOWnliZf0O2FbKsTQwGtMph7YgbKKlAT/hK6SWebKde9aWSP5tI2kRVkmZgf
qvVtHLQNMEJfBZp3MitNvgq+/T5HZqnr3jeEhmeaCV2Ikwq9k/W0VLyROU6pa2vaP3UA09nWtLEz
8BrfZa0C9cDHCDcAhMnsLZuHifqU0aSEVZ8YUzgShiZ3UBnaoTHQaxiZ5aRRt1R04Sv7aVXb9qiG
4aum0i+5ha9osNAXbUPXnPvEOzb8jtZufva5Q3vAKY8bMEGmh2skOaZQs+s/sGQcNJC3VUbzItlF
X2P1Oy0VfIz2PSnW5MH0NtYmxfDRBpOFYp7A33bd0tDUNQ+ZruUEXY+8Gn8m8WD45ix6UWMLup9p
4/2o4ajecvdolcZ125xHkSVt3DhtGxXT8NOqSPVsfP8j66yvE2E0Z7MmEjUz20djFRnmmA2mh6m3
oNR7lM9WHtYsbeGaOaA6SAFZ1/XHCumfNL3tlCh3OOlVo9A7pfdCiuuMmZudaLlrMrJsu3pm3l9U
F7MHaldm5lNvItdJTjko47gdJX0dYkcAba4P3SEft8/uYo2M3okx8Dbvfd4HbbgXUMNNd+ncPXWu
7E55A4lfZb/y2stJcU+ZIWlYudL1izsWXtSvXh7a3sIHcLote/vRo0M+GD1TJKwizJE1XR1as7AP
fYausdDn3+vSYP0urPt58NdjNsJBZtwXqHrTonrpuzNby7NuvXZNQzN7/uxk5dfRLYrXOfNt+ADs
mqSo0N3T54/Rr9RznasXmJRe6PnLimHJvw4bsVlk9H3PdmRccZ/XyUVvFiQCzO6WagunxLgYDnaq
FuVOmUgf3azQ0QPyLI1K/arsLxIuwa74p80xsKpUDytShRiNHfmKvv5ZDM8TGMnIYf4KPQvNFiJf
bKY/Dcjlhr+6gfRmFa+0F/SmQk6epizMtClxZblHFwgH/PeBy4/5m2y67xoI60iUphOQi5Agd26L
ANKYiFJneXPS7WtGZ4nuYRYasw0aNp++N0SRRY0+fiOcxAs2BzfUaLgzCo38ONAKhUVec/GTP28b
CLqNFLQvOlskEUb2lZovv9q7hNcbC0YL+hD1dBFDy3NVYPsdYNlVyw/E1WT3s19GSM3O1LXiqTHm
6ixrXla3g0VXO4wAc7cIHdQBTjGQ/GpR+bgqr8Fn2g5yIpqOMH7AJuhJzF77iDgadVdPMAQDnItu
lmdtEnO4SL+9a92+Y5Q9oBzElo5N1Dm6jf550tVXgQWpXgd8wQLE4lIAKGsK8StdmRf29oM2tGiY
zCKuW6z+psN6Dt/t7E7ai+Opp5m3EWbfq94zZrWyQftFlrOwZu2Tr+eP1HPyfhvGB5KU0ayOFz/L
1ijNcP8N6/a1aLl4LRNagZQ5EMF6+MquYx/rtU/CxWMzc23keb2+0RzGcDMJoz+wbMrHRmY4CpmS
kyVy0ehcwA8wLvVYzkesr8NROe25X4bvBAtkQb+62aW3jY9s5JwBc5cksi6PbVceQa0b2GA9hMuU
tJiLMWgwlEXmaxnGE4D8kpS58m0hS+O4uYUR4GVIHvq53qLRp/p1d3wlnZGCmVoC4+2rZoivPEqE
ND6h9Dh45Odd/hq5fmzRI4gnwrGcvqkp+PUUOKKdX7i8GPnpc3WwAbXoZZ0ENrt1OFQVKxi6QwsD
KDLzjF2wlRq0vIIT6WwWzziiLjbYYcYd/rGo4DptsHZ7pl1xDX9xILRkUMI4GTbgfD8zrzrmxnC2
rffe85uTM4whIEDvfrI/8f40I+iIGKUdvQhRNaA3qaiW58k4s3nzzsCeSKDLGEGcqjmanYTS06sv
4Fv9L+rOZLltJUvDT4QKJGZsOZOaJUuWtEHIso15nvH0/WXy3kuXw9URtehFbxAJEARBAJk4ec4/
5H1NAKMZP5Aqbbe5cN6tDg7kpObY6Xisw2kTFjBWErRedlVK8Q0IO1YfkKJMEn7MgGGmUWtDopOh
M3P9laa3d2ZlvU9QHFYxfmmLn+OrldrvhZd1uGK0w5cOajOgJF6ParUeMA8G+pLzktd5gyAKlPQE
p0jdHDs6B36UaGEmWfkEfQSAqhsv1yOQFWSUfNyDrGpAoISSNBIGj7VpU5BMmVBjTvCSh+1pcqg+
2zU0N8IR1H714ibpCNhtO4JIXW/q+kHTR3gdhRvhHbhIY9aFiUGd4MHi3gvmGOtAa2JQK0R+CSN3
DmySh7B8GercuVmC+M7Ml6+VZrW8hDXrSoyb0NjUXlsePFSeYdfa4BOSVPqOEw1DI7pejPTblJBW
yKIkRYmEPG9GDdsSnYPef3Xnk5XdCh8+m+PPaxOKPci1+saJjeWura/Dyam3aWvuAXUz/3CHHXOO
9uuC28EKhcSrmZQs8t7lE2mIYCsiWDLdWFzhzAasKl1IZKQNMtIcHIC94RmPk9G/tbF/NCL3bS7L
aK2nkYkXnQ36ApZtMjKMTsLHiTgxdwOGLosZR5zpDd4BKe5E/BFvydd2uPCYte12Cd8jdMFPDYm/
gBkME4dXUOjJvjV4rRoYBDA0fuIOYj1kYHMb0lAr4qWj2WGR2lSFc4L3dAhPUeuC1wwH5JFgMQhe
7DAeQfvM0Pm1ZPhOnajeTTYikJARIAp1L5Ht5Ps4+t5qklNTN9P1gsNFBowVlOligaNI+zffzkkN
R3d4L8U3bj2uywEFdGJXqiCAzxHUeB24ax9zYq7qKS1+hvC0hxvuOdRpXSB0Uy93eIPQpyOvXhmD
YeyyacFb00cGdcujhDSsjlpB1hjhsXFigNd9SCKQcjkKMZ+GA7xj1IB3BA4jYz20zyFSGwe7It1P
J4VX52+Mmedo8R/dqL8uQvRpcSrhPeB6x9ICQYFx1aOmJ1TcJt/6yBN7WyIhEyda8d1IwCcOgq5d
1TURbrHm5tCTmQNvwzG9nWYMwMP4jvxt9gVpcAZom/9fCdDr5oRcsmYERyxh4fUWOrEy12Vt0Ls3
i16hW4Ze/T4FlKvP7V3ljE99HPGKjDHvA5R+HaSTeWhzXqtz2d2RsXqDXHc/6UZ/PViDsYthz69y
BKEzwFMEVi1a8LBZbd7J21CPp1XUzg/GACy00LOX3G2sncPkfrIMZ9fYM+ASdzhOQwWJ1bKnPW6P
cOQd42tnSmJoMI7IvBig8MRn6yHpb7v5zwSkcdQk8Y0YUL5nsk2UmaKjB/ocNufwxU+Fc9VYYGWi
lHf8ZJLEJy64LgDkb7K8RkDFxEYAKdmbqmp/VI7mbAElbe3MfYqxOVknppZtUw8JCvL4xcYvqhop
EJhwY/NCXSze+owDu8lyEBvSB3HjNaumQ7IYiHQJB1pbT+Datj6Kd3Ebf20cvCGBhyYMpsZThNzV
qh3c06y5+JYhsRpJe8/YxVEh5Ny4bcOPNhbP7QSrx8Xbrwmv9ACjqq5iCqNvISlr0SYbGEwqv7f3
vZE+WujBGRbIjpFq25YcBGa7kPAQ1QFOqKftCf4tJoYpstRxKeq1ls68+Tpj5djFs1HGPxaDwwE8
ZXqMuUg2Zd+IfD8MA5ugLuiuw5FnmyRojciND7K7qaxbH9I7w9HBmV0HmHMFbg2Kge7yF4oQ4GpV
619h8w4SDRgMIILturnTvC8xpb9tEnj9ehY9oEfDONU61APGKRB4ah1YuHlSLbWoUCrqUcj2nBYE
vfaA1FKy8ZEeOalFbdfiVMqFWmXwRu7ZGEEe5plxquQiAhXG66iJbh3HAYBqRVAmM//eCcDwqF9r
5SmoRWXW7WnA6fKfk9A7HSe8DG7DJL1fB7lQrT+ttiM2B4XWHl15grr0k23dj1IvBKo4rKjNk3RB
SYfmh94gbkgIwtR7Xgic5MmqljnEdxgeaDt0EKDyqm0acrU89uGRwr9xwhbVOF8kMymstTBEurb6
xDs5XT8Qi6Dwfeqje8oM5Gc6A8y7BASDXNrWDDynUi5Uyyc/d26RTq7UHh0BAAJbTRBvnBGRAKLZ
7kTOpEOMKOxXg47lntYPIVTaZOxPpvzeNLVMQLlNFioBh2YIN8DWBpjD0V+Lifoy/Jt/Ng68UXhK
hBQj6u+1Jh2BerkDYSQtXy4u2wqidTCl4MmkolWHjdR5kWlDs0u9+MtEWYgSoXgMAROcyP6VpyEa
BbJ0KIUYEzyVy0JI5WCC7ArpMcSAPD0E6F86MRo96LR0CE8eZl7Pp6zPaqBO+Gyg3oq3ZaPV3CFM
hAi84PjIVS3VkcTpQZ5bMkOYoHxySumJR+G8YQU2nqAoYi0RxdeTKSkvcqG2e2VKfT2NB0mqWex1
ias8EfDcD6hpMYWvM7/neU47Knf5m0jg/oFtSyc7k6hhoFaaBKNB8UA0GbbC6bLIJBorpZ67K6fi
QW3n9xP0ONeJjiQU6s1mi657356qQo/I4iFOPs+iwnrWPZl2CscE1Mk6V9CufxaIWPQn1FLNjNEe
0Ne9KY8g6rDDqY4D1vIs+jnTiaHleqPNeKRmYEiDpvxS2jx3VC1wBJgQ1Ia/17kQ+UydaVJRUJn1
oHLsou7FHyvCdZ+yWCTQhQD6gsf4SF5kwToIORV00c3jmGo3wdAevcZFICWYMUDAmnVlU35fj2Xd
rgfoFJ5bPoRRsx/0wd71iXiqTf/rnBfQgvMdRhFoydfJfTxj+WSJuruJOgsLNcf5nmhPFjoHWwy5
fJRVvJfZDq/NxMp2PdE6thijD8kFXNWU7WEHUhsmS0fx9TbTLHtHDU0/IKQEVpxJwwGXZWPjeCfN
yJMtsOmX0MPaCgNSP83yXdf7uBIjisaQmj2VFcZuYd79JKTr8W8nKtXSlzjFmcpJGC91eLuzvcG1
nSKZTJdTGVgtZTCACnL7u6TksJ7mIfwVljfmBHA3B02zSxrUs7KREneHW2Zvfu/MEV0RDNYyYP2c
ufYGfJjM6+y49CrEsQNUD4YRLTCk+z607KXN3WVjwySBF8SEywCai7yHtitH99j6iQ0MF4B6Cubh
xi0aLAKHFx8pqaEpoRZDiAc1Am4qa+v+vu0xLNLM5xot+RIxmRWubl/xev2iUUGjci1nmcWwF1pg
Y8eF/DiWReUbAJ1uZboIRgKPbL7GdtafyN2T29CMoyvEG1plmOI6hrtFnMc4huMLqnbNFzJZK8cY
96mPYa+P3hTTzuxhCnGogjO8Q+A5Wde+mLau6F8H2yPcq0lAdc4HBZvsmzP0b4ULuF240bcOshao
U81fzSM3Qwv7Ceu64hsX/KuRJVuw7JjeGjClUJEKB+P7kA9P8RgCGChXYRjcLwHkPARxyWzDiO9g
VGSkJVaIksNthQSW5pbHCN7zDk5KHyqqc1eMhwABLMC/gb43SxcMCf4w6yYEaw2S4wdIChsyEAJF
YSSza8PDUmvLQRgw3euemZ0OV0aUWL9ZSb0xW/+ZGcK0ovRZjtg+OnH7Tq7gfZyocoeyNjqSYaQU
wqsEss79TLmOLAc2MKZHNWSOngdYP5gJNSSqyK8iER9d5eK+eYSziukMzu6E4G+L6XU7kAiCCelA
IrTeOFOJ3YUJjR4ONc7kN3Qtni7buk3mvEfazX6zgDQdiv6xhG9EyDa96CK3duHQvQdIkm00W8+Y
2/OYtUlE5iIh8ClxlI+Kt5Abwzzc3pRhZO0SYNZwKrJdi2N4U0DRQVIQElkti1B58AWjDMjOtlfu
hAvoDHzWDZ1rJUsZmdt3Wwsx1vWQu0fTzKpdFgODcankP1r3FbYD+GYAUiW1FZGLMaFMeR+hV+rX
Uoef6bl9h6oSnJ0kQEyfVN/saNgWJ++zhTIQbjIITM1UaxFViKNMPIhAf3WS9J3ENj4fIQyGsTpW
ngivGFvRe+rw1ubPNp2z1cDzryKMwzdRNYGepn4Pca5ezUbzJaKwwtTkuwapC74CeLJh0myUW+pN
q5vOzsu0T9vKFzh8+s9mBPGyTOKljCFRIaWTQobKvyBLFVFVG6jGB2kPWcZ3dnkwweuD0sR7EQ22
jlyyT6J7hfNTdTdpkGzgiEbO85h2xr2O9fS2LXnygqpGxbZsw3WqOR9FWz7D8kJUA+mGtAYNHHr1
obatYl2kuB/Ec3EA5AW5KwuTbRF6W2jA5MhGRvA+GoDyz9eGad8yYCFWFDO5MXCQXmWkJplc3kbQ
sgYJRWnqF2MBLa6hx1D7kFmQiVtexsErN11gkFlb7CMuedijmKRojV2FQcQhE/G1FfvoAMaI8yEo
vxdIrpAPySGGxDdDGgomXYApwVG40fwtBKu0x1QLbvfgfCHw/KpHpkYaCw67z/u/jBqImx38ozy8
iRHo2+r+1z6YsaroMkGfGV+wRyWb7J700WQyggzCHmWop9GCjjujKGCgW45fPSJbg10xVS4/ymz4
WlM5gJOCKaM7fMTliAtOIx7bCfJzZ6B2VsM8zctwvB70/q7Nsx+S3Dc462hecIyyyItRt8TXGuzW
MZHb1AdqEUujhVz6HwCteiGvmewUO1ct6prgtGfQRdmQtNhchIfYsW5HDGN0v3nMc/Bzob1ualRG
h6bfownTwQtnEcBaObfmoIOhFok42LWB2FTT1gPfE1cGpZVeG67gxYV7AEhrT4AWiXUkHchJUqaz
gg3lT8CLlPxCfG9PUG6nQxakN3nGi8f3q7to4jXuJ8IT62JsplOFvleq6zMRfjydJn+sGV4rMEpQ
o068JFsiFIJYxwUpn7TlUW1HbtPYAzdlUu891KTvt0tPeTJOH8egc3a6mfsn0/EJrGENd3Z8qoye
TGG+MCullHV0PQIhp5XqSx0+w4VWFitD11FF0rP8ysTs92oRKJFa4UhGhOlVOMeYL0Ek91fQhW2J
saXvGW2ytUDnnhy5UC21wOKHKZVqQqUqT+UO8dH0Cr5pdjWlpqA+LH5UvVWdZo++nVkEcLOAGEm2
7Huog9bv4Oud7BL8sVplqletHKg3zYzfl7pbLj6757uFXd+4t5IGPSa33niGjxVak6Qbz3XxsA5i
nG6Y/K1R54G4PhXkzsNitXA5wLo86Hms7U3LyTGes7f5TBh4WZgFoWJrxKRyVVN9Au1rF6BXhhhE
lF/B4sUSsYhvi6h6U54csy5h/Wgy3mjFiMuUfE7P2zqnvRnEgrTQzMzPWTDZmxBKGOXTrXxDVIt6
dHfsixdI8uaJkRPXxyGkJ0ACUm4mUmn2Ijd7VqLFggjWek5u5g/+LXYyGSuBbOamHaGtG4O2Twry
1HHSmDD0jeWk4Z2JL8op9htyeebkro2q9sg2y7Dewh96ZbgNz5gM9dXCjXt/Z4Quqj5M67rY+1HO
ZEl5rR9dSvO9GZ3ylhCuwHlvrdgtUIdcpi0TaQPJg6BgF/9FFOkrkIWoXaEl8w8zRLV8D/0aETKF
LTBsWnENc8iO2k+Q7jAaJUVELfx/WmbtI+nl8ozaKJjtpri/TVFzPJ3RIvC3MSeqDhh7L67UhNON
Q+dY60HOEXM5W/QRTl/PIXlcdSNCOy1P2YIezqptXKypKV+T+ehQyJsIyaty4o3aFPZVbYqrjhIQ
Ccp80vaLjZtMmCzkU/3qEKEaB0ekKod9D1e7lwYzeRU8Br5f7NTvjHkOA3i05ZAH7MraBeb40Hnw
310X4HAelCR+rY6THSxErrErUBMhzXa3Q1q+ttJKx1RQF1RVUCJ2l3Ui/XkuRjtqFXGAbo/o+xGx
A6Z17LEJTF2Hl2wxUJpyLuhHNXh0iL37oQVx2EUUnryBpLDZf3OM+THBqWinTGxcGzsbmMuwA9X6
BJR9Hzcx12Io+ys3w/y3Iq2gIDgTBmnZuVnK57NpzbONkDr1qH6dnayBKSlHiozk8Bqr4xu35RYO
yglHmeKgkUtx1t+F/Eipz1gnOAd19BkLoL+Ortb1ND7/NqWq+qQWRot1BFnXv9cH8LBrGGIP6DK9
RyHcgjHy9u2ZjiSfLp4QgXTTosH1k4OL3NZYDgw4qhAb9Y8tty+gSMnrkGjt62IJjDsAJOtykh5d
F4BxTi7GWydYhOtyTM1z31SnOMxYrGGHR51OTsub3PsWzOVzJtMjbT2He6yN7tQa1qnfhykftopC
FFA+hKsYtAgMDKQH5GmprqJW1WKRH4x91MMQIOeuznyaNeTKTOMa2OBtaGWgS7i7Z76YPQPfNHcp
khKrYeyPQ55j9mjS5fOeeng1v/IG0yC35tm+SpsHLdthBfJk9p558NP+VhSC6UMYIHwkHdjJtSBq
Aasw1u+JIEhGMnIZGYqqzZAZVFuxmjcd0te1QFt21E5GyVU1quGzIq+J7FH+6FXGa9I5b/A9butK
+BtmlNYe/SSLq21fZ8mCbEmS8DrXuxOCAletW73ZgNA3ta0/ahDiV+DXiQIjMAZt/h76xrLuBxQV
MyygCuCPZEpQbjO9dF/H1nM/X5l1cFNmTCcNe9zERn8LHvK9bDPGWeumH/MC46/yk3R8+ziQqxwQ
tW6maH7M0DPpiMe8EOouUeHRrbVuA38HfHzm3JCmv/dwf125D8IFrFlZuAZMTnw3ZUTGQMWLrTdb
W9NgYkyQSqDSIb3dlJ/0yAXeOUGZEQceb2aY1chgIxzdAn+gWlBczbWNOIpZHOei7r+V+r3tIhEZ
Bc1MaUKWeEpi1AEEqjfqL6Gl3fkkLpBHTMHNj91P4RPX19HwMNXoC7SlhlqN7H8knbFghbUxFY2+
Hx1vr0YRH7Y5GnjSuSudQuNYz0dgCIxrcyfuRLZoSJoU/mkCFn78P0Fx3sSfTdmWP7t/x20qLOYF
1Pn/Cuvpethe/Gc7qpuy6D6K35hs6jt/QT2Fbv1LN0yUhnQhKClY+Ez8hfYE0/kv3RbC1U1Qt4bQ
+aW/MZ8+wE4MGHQDPK9tAVP4B/NpWf8yHcv2XbCg6Pc7lvivMJ+m+HejC1u3Hd0R9HbTtD28FcCQ
/psHUrWUKT4eMzrVswQgEY3oKY9tAXh/lWv6cSlKd4ecPiIJXrLNhvjdg99GfcgR4AwisvPRVU/q
ZQeWItn0xU9PzoihzbwZXvdoVU2ydgf0MWYMPXYCWRZCA3pF7VJXLx/wXaLIaWByC+1T/5LO3bdl
ybali0AXghPzKm3MtyidPgvc3x0r7+4yLGofInBV4P1WqZZ64FSwPrYd0heZhUxtZ5lMhwVx0H29
LC+anX/FVTDelz+Jo4nzGnSwZImjp4YMiwyNffDZ6zDI9iFfY7ZEaoRk+St4PkSw3Pn7ZFFq5Oqt
8XoPpe7WSregts7+fAqHj2nR04e8K7e9j/Z7S9B77RruFegs4owlMCDHzOEGHB5mQ378ve69q2LI
IOTZOjypjUB7fK975R7pRLRUfcJvC6Nt9pigDwWr2k6dkx7hnBT5DEWWsMAV8c9xSOqv0bWsQgl8
08BihhVi1z3SPQZS8pDYZ/jtuyKb7DsMQjZGBUm/s1C7iU3/CTVQou9Gv++GEslkDT2QJUVEyqme
mGs1W03AlDas7BVeFKwaI/sQPeAxir3hDrQRNdIKmFqAqYKZtG/QEqgILWa5LXr9ZPjleF1hzSc8
OA+CSlSeNeUudpjnhVyBLF5RG53cdwTxH53Fwm80gc1c4OuwIs6hXrgsEUYT812N2shV7GUU7jRt
NeWetSFDHnW+dZihKWyXtHlBWxT8AqJumygzPpgVTQfTBmibYCOTpXheIwQWHDK7ljd2Qna1HtbJ
AqomJqIEkwhYBbfjfeyCRXT0G/S2v4kwYUaauu/FAle9hHe4GmaMl3GyxItiPZrVB+TPZKPx6gDm
kNzWAuMap1qc3YSjj+GctLBijtcggOIRg60z4ycq7tUxyvtXPSYT2iCrAAQQDT9UnDdmY1CXd8Kr
zjm05WcKC/OUFAZ4gKgs9hBe52tdd2Xqx3jwyxSiUjMUj1H0EkT4PYPLBcIZ887UumijIbW/AjgC
lhQD9il+nNo1rveQrKxPG3mUCDcUvblzSUDucGP0QEYhf0T/dsWG2rrUCxxQ7LbS40x6ktkMruw2
4JjYDtaNjzC+ZrkfeRN8p2ypr/VFaKBzKOYyOWvnCQ+P2f7hFtMNjkQcOxnJ09Z9v5rwMoJ4AvBy
aAUVRGoCO7Q8VoNfVQetLjczoWGIYVkjmG6J5LUGPHd0K3O5B9FN8hlF1WYA04yg+7aJKSUGUdls
F5gzmx49PcAlKAu7VJ7rpl15Hgg3sAAl/h+zZ+4YgdeBa3/nihdSGFtcpSP1LaARwuPeduAmtJBY
pbCOE89sEx7MwIEloZfICcTjB2WzHXrC08HuEZ9YHMQRISeDx47RXsyGcjwC5X2t/OgWjmaziSRU
bKCwuIpTfNGsrDc3XoF0RWlF64zi/Ax7cadbBc5bWNhoPYxNHwb6qsxeQ/hx67GYzH3dB3dIoUDf
3PZNOx8nJFkzi3odDDIEELQPz8zRHow+7CK+K3LTlsLBJHqwjd8Q4D0kPVSs5zjeZpmA/ZSQtp0o
4pPh2teI8u50J/b2RiRW3dwHh8aaEXuYKM5RP8iauygxUnL6zOKKHv0L5pAzwKdsGZtTTE3mlGHy
fWK2le39UMfb7O9Nao92FegGJS/1nfNn8ou/rIP6w1gVfapV4mkDZEzKW6pFTel+0ZzvJiSDJDLF
XoX5ytMF1gKBtgzs1SJtnHyLgOXPjswD8lZuO+3n1r+D34DWbloSdk42fcEbQ3Qr26NjgLUbUMxd
15F1DZ262TgRBC/PcLXbiOydvuiQl5jCgQPEL9WjXIHtkmyqRVs1JMf5S2s1tVSLi1vpZRu0PoFp
gdR/mxZiTl6jONu1lKUYCZOleTRjFAhyii+hsXwpvULm4b3bBU+PqI2zw2z1d7pmUgKWC1xfDHI6
0bFvc0BhjUhPALB5rtITCJd7dJC/4j7yQM2/AzLCHAFsgodA6BEHJegOGA/lhyY1tp2Qd85GWqbp
wqfJKXERV9vAc3M3yegcx+45pzZw8qAupO18CHOUwYyC9MjkfXTM7jqoa1fQBn+W82xvNY+CeOK2
d0qRQUlMKKKI7t6SQViOFpYNJXq9iE24xqc/INKCWuUudMIFmH5kr0KBh4paoDjV4EPbcsKqKTqG
xyYsu21tIuGkASetO0dfuZPPCzzN3VVllYy4ocYdUnN55foKqxmB3wfXnp4sPR9gEZwiB9Zg7ETA
p4V+DfAFsKY7vOtCL3d55xzjsc7RgxKHvEDQOB9bgTsEeQC850H/qifAhA+/7qwhXqvskPqly+K3
bUaIHlc7GkDAxw6JbJVmQS1qQosNMrG6Sk0MDjqP6x+/ZVrUpPG3bbwZmx0YykclRKIWC+B3oNDk
NpMFl0d4GeSsZRmtslDLRb7eRxpO6ZHIzAmqY+Ql4DVTqTJei3TK1OOwaHTf0EIyrdaNn8ZsDKRc
EB0vgj2mcnH0LcqiT22KvHldy1zJJLMpHpDe02U1T4ciP6hPJndqlq36KK8dKmrL0LjU1ea0/GsP
9VmjWTsLKUvEUEjCXI40FBhqOwYECHU0U/Y51Tof5vwT8gxU65efUet93j/DIec5/WcX1VKHOZ/O
5acu+6htJelGa9a8cJ8n7vtvH/7HVfXBb8c8n+r559Tn5w3qmv3yN35pqr2AsyxEIFM6XWeNVp4v
5+XQv+z+x3/y58//uOufTtrFawPuRg9Qn8C8NtvoCkJ2dFXOYgJbq4s9TgnNQX0QUOkH9S/3yUPJ
RiplU63b+TOdhC4f2U9um9W7EAG+k5d5SBb/udlWhHhgeCUNHYoOWkPjxpwkRsCVRQDNyEgOqq+q
dbUQUTEcGioBkxgESffM6zZVO/Urq74qqKzuLFiQq6o19I3OaxSThgFYRubkOCxAQZtV/sviRQSo
q7pz8/oUSVPrcsTj2pOPnFqdYp0n97KuNmryyVet375Sjll3GDrCIjkrVwsALBiHyFUjhT9lJcQB
KCMAx5UHKZFJmNeqiQlmQC1b/nyutqrmL1uBDr+iSm5tHUT9TjP6JluvrN8csTAYR+R4+kTLjt1Q
kRVIPF/bTqnxHA/RR2g4zINkv1WLTrYSguGVHfjJ1pizbwXubEA4GfuW6QpleGqzfn9AarY8ocV7
6gaUk7yq20Ql/ovy2pjddwru+VEdkIlpfj40pu9Uv9yjE4/fl9G/rzHaW6n/EaQO0mCgCAo1IKht
6jIw9mLc1G4u52fIN+YAjAuNzL+vYqVszTEnJk/r5fYmsJEjVegcIqXXQSAdWS3AXKgds4slb3Bj
Zq/VJOytjjXSAigcTSZdQzh+9tzjHJiPUwPB3BZITcG5Q0dkOkwy6Y/OBQ5xsQiBaUKP3Kiz9NMO
TfOUnJw8vjov7FOmY2fcLWbREb2ZD+cd/7m1arXo+09M7JGaLksSM2VCIlX9Si/LZYP8Pa2NmHqo
9VTltUWOIFo6ZyYOFlh05SApZrsrxpted62DAhN5MvYZJbaIZ+FnFeWYksm7qu5Eqw79z6r6IPbM
H9kwE4/7CN0hV0MvwWIzUdJQ3hBAsOFdWnHJ1J1Rj3WoD+baZnoRlLg8yP+lPlMLMNi/rqpPzw+0
fH7/tKq+pnb53w/VFcNE7HGjupx61tTJqNVcpbcu66p13rjEpPH0EJcGdfhQ652DjvCp2kX9LHNN
erJqTqqrnZuqf6uTI/L7uwPixksocTnlsCqwKiJO1Pz+CwoA9B/ZNyIt0BZsQGiSNikhas3We9kU
1R6gdgojJoLHrnY/N5EjyU/xOrDxZYY/w8CgnlTVuiwu2+YF6MIs0LYXMWXNv8ck9Z/UohsEr3zV
BDLCKavm+eyrZbqzE+mdo7xL7tpyXnbO5OcExxk1S8f65qkTsZoTWG/9qC62L7ucal2u/WWbW/bM
zENbW112Vj95Wb18V7Uut/HyweV4v303Lp77FMijuhZq4ERrpCkOal31PK542l2p9fPJL4jdSCKn
jlwH46m6p+q+qYW/fISaRj5WXXiY0zNdiXsQ9YhSrNWT8uem+vZ5qJqgLR+8KttgGY2gm1yosUSt
qpbadllV2xwpTvZf7ad2HoPPUTTF8Xz2ss+RtOexvfSZwJOP8flhVlt9o+gXcDh/9zvVOu+lmr+v
qy+dj/rLXr//wO/f0gTg4875IhYduw55DdVrRLXUd/+07bKL+tRQUaBqXhbqflxWVUt97z8etRIe
V+DyFbXjbz/1p22/HfW3XwrlgD/p20aWaVSfxegSTkwNUEN28MtiQSILfKB8n1w2qtZl23IuH8p9
6s6kt5/3VMOtOvhl118+UU1gDMMKGzKGZPlEO0sBuO7SUX5ZPzdVv/plq1pX+6t+9tc3fcQUAXP0
6SJI6REc159Q2RxDt+4zpCqYPHU7GynXPRwYHV2p5xQfsLXe9vozw8kkYVruA3lhpL4R3X6u0Am2
0L5eLRSJ3wqrODi1qT0bIvDvB4T5N0YwPKUJylZlM/mwJNLoiEbtpDv2YzEllL5NaP5Uc6rrZUZY
DtXY5Igt7DUYLNKN5EnAnID88Ya83o8u2boBUq+mxrjf//B5OFmKedXLSZWkNMDl56Kp16t6sV4W
/uVt+8srVzX/tPtv29SrW207/8Kfvnf+hTH1r50W5gOmBCqkkwtP9d3LOjx2JjGkziV8UfZfuT7K
znXe+MfPf/u6Y3dYBzhutdI6Oaipr+eeWyR3as8BlbEdooYP6oNZdcE/N5EUCdd2Vn6KuHHWkGqo
byF0kI0dNOHYknSf6NMtrnut4kaXYCEs9xAXrzCLrF3cNgcSdu5phHa4Zh5FMbuzXtoqvheINnuT
f2sWYI68pHr3NHNrtLlNgdB+BBv2WRmBvY4Znrcxof9hFGBP2wVMrhUX42oplnbTU5rcaOCmEGhA
Hq62c2B8SUdekzzjvtP6q+bdCSMbAASRIZpkHT9xH2Y6pIER5mY2464QL2DHxgiJlRj4sw+ndy1s
5Fl5zx54xb+mjrFs4tLFRFULXpy+fwsjXBTCLDc2NrXMiTwbWT50XQoS4avakxn4AM8ajIvpGNNk
kimYbwfEeQ7o7qLaDhF5F6ThugpIWsyYca4pigLCGZd92OJiarW4ExZW+V0T/p2FAQVT5W7vVNrP
XMMjLteMeFtFnHlmv2Qot6C7yhS8Kt37IUo+4HSGSGQCqSyQvS2Dr71TP3jw6rwkrpH146riobg2
vpl+0d32c7es/Vrf2Ym9c5vA2WZ58X32qqOtDZgHR9jVMUnut3Na3Nel7t8x7/t0/UiDFOx6B7cE
ESzLomIEHpVByFi7QEDaAp1zKCrt4iQ7IyhyGL1ZS+Ym2zJtI3PeRsh8Fc4hayzAIQN4wElvdmOJ
crpOEQElwhzpefTIR3dVDJ6GwIh03bOajQnxb6UV5hNgbO/KnmvcdJAIbur2GcNgc+O6oQ/Q0n9K
pm7GC66NHxK7f40iVKEAfXwp4ecigCG+AKXyoXqiQMgAlVz1IrgplqbYIQxHQhtOkaxL401sL9ti
EPa6R5fe8+uPObfLDdZwOOFOlgeVMm+vXQFYzdGKt967hWc7I82FJTYlCRLlwn3OZ/HB7JNZJWz3
XdEOhylosNiDcrcOCtJMvVauczF8c8YMAT8LfkGmOde1Oe5MFzKzHP1RPWHUI99ExXedIR7dzVlx
3fThPrJEf+zGDjuII9VFbatV8Rsw0mmXkmCt++aQ31kdbgCoQ8MvEA0g2vZ7Dht8mwnnC6ZrqwVN
CBf972+zqX9Lqgl5syFNToWNn6RTCqxpYnHbzeTKqbfAThiv/CX2nsZMXLsjM5XAqgBsh9dTg6jY
aPNeKamw9UaJCHb/I3Tj4j4d8W4T4yHGp3CbNLhwFJ1zOzcRfOPxyej1b4tTGDeMFKhUY5RCMd16
S/HrAnTA8N/U9WuW2NYW6BM6SU3M5DA52lKXNu2jj6UDd+ab2ckvgUs3gfVa7owSHFnqtO/OSCkh
mV/D0Z1XS2dcO6Pxrnm9vy01MJ9IsOnt41x9FrUdPSR6jgdGVUy7EL/6yY609WA2zbWLhBnop/HN
cB0eEnLEc4wNo6+5nyKInN2g5emdgwlM7KA57JYC82Pd/TKHVi5lFFFVDybYcrMhlY01/h3PbKJD
ZpW1xKzKkZeq/O85qbZ8GvdVMC/XWVQ8uHV6RToWFLl7TOGEpSL76uM+QKLaKxoePw2rbg+FZjKl
h9Ig71nY9t4y0wfDg1zSxPgaQjRIwarX7jHkPm7n+qnUG+MTcF01lF9HkBZQ1yN9N2aIl2dcSE1k
V2MCeaHh5/CjfjHs4as/5toum+fthPIPELD+PrdzJJIZSE0Nz0qrwtTLs+ABiJpe21smyrmu/TLY
JTYBwVcETTaw4Lag316kYtrK8N0REL7xP+yd13bjSLZtf+X+AM6AC5hXepGUzZTSvGCkE7z3+Po7
I1iVVOlU9+l67xcMAARJiSSAiL3XmuvkNXir7SR4NIN4WzZBsvP6jlDGpTo1mSyS6xofQmncemR6
4w+b7uxJCzax3XKHmLkv5SFCPhoA85nxDBbJ5tUubedQD1A+AK0tQeXtByvNmcGTI2ovxU3XNOQx
jj3gN5sZoWPaBGsYnOVhaZA1iJ8SUZWzm+txvA2qrsaa3Vi7iqZN7FfNIYZ/KoOQqa/EqKWjfqSf
TWEXdGjC1cW1acpOdgdV4UvV0TM1G1pBoR6+amH3A4rWAlDlcRgtlODlkHNCAbGxwbNHyO4KEYW3
1mI+C72qEZin6YkwgKM1fwO6qd1lxCBlVUQEi6ZhFMqT4Yam3KoUSHKR2u9hb+4pFKCEyQeiPgGX
4k1rTx5xNaueev8nro8nx8/DdajzQy1mG1seFyvT0Kqt5aZPVOOJ3ijjvc4ntknJaNhbafQ1Mco7
WExYMdox5SXLheAy89YkPXXpkpPfcHnrA+c7M+Z9W1Os9eNbmuLmWiQOovGUu5EWhLemY1brvvbu
Al0jNLIhgKsfiCClHPUoYkEkVQaNBkXugdxJ/3Q0KnrBxNVPJ117zgw+3VAa1f0AQaAVf9Lb0dsS
/h3Q1dcWvM8TSmOUi/0hnl8GwETrAU9flsYAlpzHabb2NOZSlGQ7ikcWOvv57I+c4rXnb9tZdm+m
/ivdbU7QgBcq4ZAcAgipIjee0znqHsOAtCSzNPdeNN6QXwoanYtL40/JCdAqnvZg21TncWr9pzAO
x5vGhhwPdcB0yHxwp2E15mW5CUhTSQhPT+koZ7gekhBoixMPXMatdMMd6mjCeV2PGeNxGR9amHGJ
p5KE3SA2uPQt8YceTulqzh1G07Umk6h8UK8ahFJTcxik1fVzYDy4S3aXjgBl3K+Wv6Tr2RoobeE/
siKc3bozycKPEPSikgrd3yx/tqR693F/EoMJsTA92drneUzdfWiNnPUZSZFD3H7B60WMmLV8RLL2
EJN4QLRCOqIuh/TEvWtfmCjbR098wR+B2ak6jVqGmnjCiGpNeUYm0gjNMToYblHfdEkzrR03XbjJ
3QRIs+jsR/2N78wb4YcMmEmQQTj/EPVI0hk3VX64sYxqecJgTmU4izRy4UL9ztWC6S4Y652f0nwy
E4b7zfyNSluwGkT0syoWnHJusKVfyycRG7vopnTxpJQxDu9c31TWB1QS3qqNhQbvhBtq5jQwkkAc
1NVy5K5EJ7ivOQXjeRXk7ecB9QXeluqLJ4YbkE5wkFuPsNjoNZ/TLyhN8MVSlzg3RfeE+N7fRWKA
zRd636M8/SjyIMX9noD0dDG1tBl+9tAQHyL3U878h3Y0/oImI3fIqOJzLm5d7asbRvU+7ikHz9pJ
G5fxjGr/qz5rDiQlxi1hx1CMqymw3+gpHtqTWy6APIKQrj0u5HjmolybSDRnCPgZxq21QcB2lj+Y
lgUZeexfvNl7bWqCTKvcsdb+UHOHmm8HZABpU0drB8/EvhGwYKVEPe2rm1h78E2nJmWDe7FnQupx
SVuUEB4iMZwbs/XFmckFcwYyqkRwnPiqDplX2jvtczGaDNRLvzyZMc303EMsKuwPMVcH17vhiv6c
L94G2Nt80puHdNL9XZaPP4hZeYWxBhQGCRDq6ATg420HH2EDywzHxODv6qTcONLZUAofqlYQ3Ont
QE5KjXeWYXdMv3OJe/KykrrZ6JFGZmusx1vCvrgCcfGz2vGhn6ajzziIUVW2X9oZxWAQ8rv3Rwbh
KXFRUz+srE4/TEluP4LGQfRCIzQ64BX+At8EImnY3HUF5vwpajSEosYOYMHOiarqjiygleHpBbi7
aWd3cmoy1muSKb/mOfnZrZUCYXG8ml+/9xzhc5oZAUxB9ZS48740bLSuiDUJpakoxpI1kznjOQOx
EdKW3CSO+YJ0HZ59mEF6ItWLJLBsVwkrh6EPWt+xP9dkDq96NAeZDotNS8FPeiO3T2OpybhsSGdH
SeC7iLpn8HRL/4z01j0WyUOvE8Pqe0609or8W5G7ZzemAAT4BgH/jMqiN8RwQj/srAb8xD2/wtGE
6wc678PUez+EJ8bPped/qpuswRCW/YwTzdkEPYkWDHcPE/nDWA3umlSYL1njfmpR9tAgNcgWdACz
FeYmKqxirXUtJJgJXVJQhwejSF6qzs4/EEskNpBzSGFD7ETy5HORABhrIc0E5Uy0lkcVvTCWT+Dw
yNOZsl3k8V06IuGXU7absIEmFEx9tHMYDzQzcnwPYRq5XMfZiDaDZt2NFjFmNR6ufTUPxHPBH8WI
h8EtM/ah688Hh/TpnnTVVeOA8YhtBjq4ssd1CE9x4zbkWA8EGXG/2WHUpw+TccvFdsE0Y6VT3kSs
YqyWxQx3pQiw1YcAotB/enCACO+CEJ9uRwrFGXf/I6ELhzGtOk59gAtzR/E5886pXkPL6jvxKWe6
RAodmllUaWvREKwUIGFbBjxrnt7lB6L/iE+nLTY1uGadBGIc7g4bN35zT2ipM2VMPriSZVj9YciL
XZRn4GTzGe3sMmarJVpkMBWz5MFr93nMVTPP58PcJo+545bbyJ9uOKlLfPnofEnwuC8C8sW9ydLW
jqOv3aoZHhOCx0SAeCtybTonDeo08JgJYLSOE45f4A7XCRS7QhhH7H3RLpizFz0BO2Fy0xojR9v7
bkR3BGrqsSmfprF98eKnyO4wa0Li6cO0XKfo1IvEueHbaMLWIZaUUIeQL88m5iRFuts5fc0J7eK2
KHUiUyL/JapIUqHv/WiYobNHUVbsXTyzwsC30kMP5nQxUNYSBkyoHIMZoyE0Clza7EavGZ/lutZm
UF5x+isene/07/fyT7xJnP6roMoF1CN7bqaRatjcHUQX7kHgkDcbEBA49p/NAMyR659j5PQCRm5a
d+L0WtdkZwUBzCpuEU8mU5CVFSYV9OGc0VFI5A1pHGiyhh3zCuyhbXTXl+6yEtOAkbMniLloem4D
/fNi9p9zIzTvSj69+25p7vSJ4C4slTg9BKEsSPGLnd9YH8gZoAfruOHG6GQNYr7v67LZtaC/NnE9
Ec5uEZjr9kl28oxu9V9tsaLR/l8cWdNz/q22+O7X9+Zbm/5VXHx50h/iYl/8j2XYti1sH20iOmFe
709xsdQdY0N2LNczXAtl71VcbCEutkxPdyzfQe9rvREX6/9ETGyYLm9YldkcloWM/uACZyMoNmzL
d/GHCv60v4qJMxyW+hxEw7kY7G7C1YDB8FappAJZ6lRr18U/30d4KVVTVVX99y/D2YvNPITTC/Da
ypOdeq9S9aLVMwcb8ujgxjZ5r3ATs8dAurwz6fd2zXFfYwBPpRM8Gl9KrzRvimXE6SPd4h62cep0
hE8wmyYZtj8WWMshYmIzT6oau8e3HkXtlkkURCIQsE4/7PUI1oA1LPvRrz4GHmpB6WEnBXbdYWrv
MLfn0uUupN+9kc73UXrgA8zwWTK8UA24yaRL3pdCn0465yucjEQE4mQmGm9VlTSOm0Bb6XOogwJ4
cTHgj9KJb0tPfk9LuZIufSH9+inG/Vw6+HPp5Qcxt5ox9xtM7nPM/gXvw6zRTHdMxAsyk8pbX7IB
UkkJCDx4AbokB3TxoqP5pWA0A6VNjFZsSGmStIFEcge6qngxk/DQOqK/sbXhdbQjrOJj8SGFoIQP
GX5BIEkGiEAjSTagFf0S8kVtXY+AC9gHpaQgTJKHYByAHlVCQ6o7FneIpwkoBp9QSI5CMf8MJFdh
kIQFW7IWFqALGIJe/DD31yTQ1duh+ViAZwC7q69t/Cq3c6xP8B6yhyaqo33f7RZJd2jAPAzgHhan
FGhJqn3r5o9L5X1BIo1nUTIiipBAuaYfaI8oggQoiQmkhAdawpKMCcu3fgxxPW9HyZ+gIPGVeUpK
vApsisx5wboL+FJSK2wdfkUvSRYRSIukR0zsUrIpjLug0c/MFhjc2At2w8pHyVBDKw/lRBm1lv9t
cOAOFFVkcp8E21h1wcbQf5TDQHKZ+Ka5UbvL9JzASQfiQJPWZ2/I8o3NCbky0qZg7JLy7ZXVfZX7
zgZ+pcZPOqpJ/7Dv8dQ5YG3xjllU1cEaYqxFfzuMXkmoZ/mCFwDQC77EXT8MIxBFQLm5tWWOuLXr
Olmbi3iaZoPBTESQSRbZ6ObxFFpTc6zIPGYiiA187ssQplhQQ83Qk61OiGoektFsZNoBAjWhdTZK
ZqN2v2dN/j2q+w04Y7SbtvuUdNkvXZctcIE7k9mTI2ZsiPa3gtnwymVytx3UtF/c4AX+SZmLZJXu
0R4sc60xa5gwgj4aTGbNMPuaRsTcGtP3JRu+EDnQHKC+gR/qim9ehfO6hW+qWdazV1FW70e+K82s
IRB1J83/PhnVB3l9XeEd8vnSbEwOxa1fj9Oh67EkB+YA5MEmTZFh/akL4lcnzZ+4PG4XP0z2JYbc
bUydUXPgMY6RWa7Grd1bH82i+tikpGeAqGZMg/bksiBvd5Xbn2IZr5nAMCWi9jHtNJ+BSVTDb8TQ
bfSefiQ8JAm0+MFNh/0IjYTbun5asBXAfrCPU8k54SZTumkKlM9Ff5tY6ccuR7PC2WVry44LAKlL
TxqBmVafr3Nw4adag0UbfxIL3Y+lI4coqYEkzW1GxnvWbOJjyFBjJwg0WgEXns/I6/f8Lz+XcLBv
rXy6Q2vPT8OsD31tr8NueqizkIJJ2LoHNwf46qbPs1YR2+dW1gZ7wW3oet9xj43nhhm1lwIXD1oX
+5v3VGIH2IWZSQGiJh6vX+KVsO7BhXkrOg3MkFLCJzQBX81mUvdIKaK4D2oBe3xT6TX4EzP5Yvto
QytmSyFwUYbCFPO7WawjG9F+7uE2h27N0O9XlYsDJI+RyBOyDkzb/loF07rtb8FBMrO0NljJqk01
BxkSevFgM+MyqF/HcL3X5sj0sU1Ffmc18ZNBnHqNEn1NnwDO+KJ9720PglplmGvTJmMFgzS0oaGP
N5XnPxQB0X5aeMzKpVl1UoPv2kwotdnZUkTE6dy7CMD0nblE3caiGEsmZrCTp9a09MwUhTNv0+Sn
maPxEPaxWcyI6jaBwJAvftXj8JkLEnsT+C+9cSYV9GdVjvfcDM4NrZwV1gkoOnb26OuQGsPy7Ccz
xYrxNTYR9BV58yuC5LDqgpFbZfc6B8RptGn0Mena6kANZVOS/bZDPP5Km2aCm+whEnPtcywq9GzG
NnVpTMMI7jeOnIWlKLEoH3qvS0cqaYEyeEyZW7Yds/0cyqIGisPwBZ9uJu51V3PuLDqm63mKylva
I9+JRHpq5vlMF6S/iYa5OA/BDnstLSkzezE6GzxWag37rgCylsTzAwPw51ov0LQkPucOZUexoPCf
A0gXDoNqyTDviI2imcGJjDAxFXBPuskFAPTLj4uWobrG2AF0tr7YJx8D7rbwpi/dSN0gaKxvQR3A
Y+G1Q7d/ReLvYqWJycF0FnTn8eOcv3hmCHose3DtpV67ehZu09l5FRkIXM9CyjuYwyaImM51wn3i
JXEDpFz0Rj15iCXnngnLOR1r7Tz00UmviF+qIaMcbHyBgBr3HMxsr67nExassWKUgYl/M1SIAvLM
z9Y659Oq7qEHxOVAn9BvN5Vh/KoHH/gcNdzRqT7ntYjX0Gpf/YEE9lGv9x1DOsTvTD59Ir+Htp1B
EA0jGRvxWm/o2dvN0DC6aDzKVFSXW/oLXs00yeHChpr8FIeQV+K0kUbhLbMqf22lwwPjSEi8UxTD
y8PwZXE53rbxeOi86RsICGIWy5ZwMmv8FR41o3QPbZH6m3LRvphJEu+n1u1PjBWA/GYELQ2ETfPP
SNbpZJfrLK2/k0LOEM8jMhT4PBEr+akkf2juzHG9wGjY9KEOm1MzNr3MvLf9ZU8qZneglrmfO71b
t3xZFLnpGHl2tdFnyqmZhWGAzy9BeFn/6kmZWllWyfQ/ppfMtYy8DeoJd7UAyD/UWHFQwyf7zs3L
2y7C9GkUNFEcnR8QRiVcsPkvd7ZSOhw916KDPsY/C77JejHRd8/5eOPilqWF48NpmoKZuiANC7Lf
qetqJqeRZtL4mcV+XLizVqG7TZIU4xnv62MsX9O1rHcAT02k6URSU0ihcjbpj1prVegCo27XgJ/c
D0n0VOByOAutkoYXBgy209/yG2AMkt3UGN22pE7x8yyGn26b/lwS/Tum/A9BRPerkmmUad9/raPF
2869J47EFXQQA8xoK8T8TOcyOThFDiyUgDOiwyoCSqFGU7AQwfDTRjaCgwkga7+0qyFj0cwRZFPI
qU5cngqr/2F2IXZB4AY5tmrZNf+Y5171CIwpDsSNV4O6xGCPs8n3busyLjeJwY18CathY3mUSRYr
7M+tO+2chMiXGh7RBn+WdspmfObUMO9FoY974YIfnEmSWzdgFhEza8NHMDr3ZdPcYbihHGXZ5UHP
bGQB3Nf0AABZBNYZ4GF8l5Q0LxY8zJSN4Pg5Wk7uKEmn66gkJpA6LYAGB6ZqImOUDZTJZz0JBzz2
9S/dT+tTK00Waq03x3tL6MaNqYE4K0lcW00u4I0xEhatrPGTNudQ8NP5bKOruItcTmwIqIc5mfub
kdsm3pqs2JNDQ0jpnNxNeWrBHJHDdtfXIEwwlDNLDOBaGNyCVJw2yVCJHQiEVWLPwYEbxblp3e6U
4X8/tMHyOCdDcJjSgBh13T1OLqnRKZgN5MLuUzZUAC9jjGNBUusvBFc9JDTkJgNSZ2qGESV7l1AO
Ks6zbp36akpu64CsBS4kvVGe23LRHwg3XlvGTPqg5XzB0gYRzQ6CQzqVH+t28U55VX8QfgV+tHBh
8T+1urc8LPoSb+slJzS5yMld8/HMxabjIDYI3N3oLdAMHe2Dno8IMZlZ7IohptehG586czswcls1
xFffjWZRgs06hwGN5cVjcKqAg/lv6qDiEb7b56XZjzhkxKH4g5U3cFvERkGp5kog1Ct3Q8dtPMi+
81FhCEFEp/jVfm/Tx4vxJ8n5g4l5achnUgqK8PWC3VPEPbUo83AGggILIqytb3Fn9WQe2biztBpG
i+/nchW+zvGy3dXfQhx0F/m4kWqSBiNVz3TiNo3MaVW6crWIrXqjDXTWenuKBtLpaGWIJF27U463
SkkdcztIcIBJOSSOdm/bG+0npYRV8rbrYpQaOLU5a7TnbNHs+haQTx8W4VqpJNVrqIXOhZ0JiLu/
7rq8QVND2BoiOjVSMa1ejdAW5N5q9brTt2Ma43B7rmpoxlqoepXYr/HD5SY0zm9kxG9Us0pWVssK
/Rxp90piysSDEmvXTs5+on6QSl6h3wc5H5dGcrCF7hwgGDga0IPMNxS6EOkTHgopIoykoUktNPkp
OecUzYEJh5ERI1nEOzAafEvyq1JrU24txjbW8H/hulLadiL0GJhRXT9WuqCRbE/u554rOAB8bG+O
FIGXRBqWh9lDeyxxmdwX8DEgHjymhcT9qG2zgTDJ+IQ+q2atp7Bsjp20eak1u0n7gyBSrJeWsFYu
1FpGnsO2M6cvgzw00Dddl0cXRKP68cUGVJ7Yk07PgbbB2sBRQPdeergY6xhb9Y/zJckfYkUD3bUI
YJT/MQCTmmQJMVWHEX5FlBjOPkwBx6iFkPgM2N31cWwDxGRQL9WuZXHLDS545sDFM3qlVNJ/8JIR
TIFHQa6pzQKD+XayenD9erfz5+7xf8kvL3pLKemcI9y2JLfiCpSSeV/5x5R6Xm2rhdpcNIJXIU/6
iN9ypuGo6dHaL/2ZSVywUz8cjSkDmOEc8ZGDd7WR/4H6h9T/Mj31pbTqAUfnO1HkHFMyQXS5SFBv
7R2gJIqi6mrQpbC0Zg0Ci4RLifkk7NHIVoo4lUgAlaJNpZwoGyQIhOlIqb9acE7/sTY7EnBz3VYP
62onXa5x68/MkX8/D0K8jvJJbne9mTef373a0lr5Tav/miqJbKltfneXVbsm8oB7BWMTuTMZAHnk
Tcx1/nrkgAOI8GsWak0dOEzch6nezAgT+EmYSb+tBLgntQUI4Q/ClG81n+teJjjLoxpIysZWD/UC
PE4lNpVWkPlX0umzfjOpFJ3q3aZjFHuf/B5pZcOnf315y2q1DW4X3BeS5qU+1ivcS+0b5QNq7e8O
QUkoDkPBFV2ZURV3hgCCQN9qYePgb4zkNNvO70tw7tz7IIrrZLmgmZPaf1ep79VqPZu3sZuQFTQ9
lDMNZk/J8K+W04v3kDJuvVlqaWgtHzX1bSq745tVZTyFZ3pw42jYY5/kInmhGJV+YR9S0LcKuWM5
g7cldQTkJJeS65+vNmMJ5VFrahFVNSKAHtGmvB4p8M+FAXTdDkagc16vwevhP1PUILVWcP2cBjM+
UCZuNqYAHK32q4Vom2kFv6agiTIzw5up/cmrCidQ1BzUKgFZ5NbRMl9fE8ITeRlWm1PYMANVieFd
9i0ajeHmaowEouVwbZK429HQCBYhAv2vP0K5qSBp6jcpqL/tjNF+ePP7VqtEzTmrFOzKWm1WpD3v
M8M4vTlO/bL1zrgzhGbt3vz41THX96hJjgUnXdFbl3A28AmcT8Uk8Vyosi5/oHpK60igwiRlvZ4+
LptEyZYVck+B9iJ5H3y3qR7APPzf5PL/MNnPQmX/72gvd7/G/3f7a4p/lH/J9rs87TfwRbZXbIeE
ZzI+HPtNdLmhg3URFghM+iQy/I9U8z+AL5YrnwQdhme5BBXLds2fIX/G/1imT7CjZdBVod7m/ZMe
jee/b9H4vm4btOFtSPqOL+x30eU1NfJlDIvk3KLsDWsH4rrFmGKfZtM58Rxc/sqDDeATfJPjtxYl
amOtaTIuFTHQto7EDzuPqAmKcynZiW0Eu1otLAlPDIDMbLV8/pobjEqsiqGIX9Rch9Vq4VFO2KrV
nj7o5XG1mbqMubXUJ1lGXlIUowykOpbCftwl8gasFkbbcoVTq5Qzips4/6munVejvit9U9fNPrfo
2BpatFItoKtvv1S2EtUM6habJmcOZlc5u3t5sl195WpTPeAb4xrT5sIQmuGEQtNZ0hx2XYjepqNg
i5Pywiu/t1ooI/hIcNxuiduz2kVZecJ17cXrWjHPBjVMcNRQZyjLp8xom10wWADObDlIuqy6TAtv
0umJSDJYkJZ0htZy7KEWajOJkwJ2jvbaIIMdTyQpdmiA3WEzCy2ZTlJ4lEXYNEUQSEnNzy6fHzQZ
NISnpMAHmlOi6O/Rr4a7uSXuj7HWytVIqWn6uIMePHwkemNv0Kg4GF7+sY8MJNVRcwfmXRDkguyi
SsIHrnh1R+pLkTYgSlhDUElInWF8C0hXdC0t3pIvPOww7Wsreis5jqYliy30ctKsphp96rtJnPo5
WwjpXW4L035R31+4LDGjcxvZ7oNdjg7hvnL4M/YJsapkGqxL3fmFNADDiwRUMiiFUinXGGn8sXbd
Z1WjLedNfz6ijrluXp+n9umE2DIkokbVzD3skt9P+z9e5v3D6mVDM0JUrFYvjyOFXRj5XN9TqD/u
un19v3++r6kgM6YFNF71XLXIiY++vN27fQOIt70mfAoPBFT/+dG9+QjefUzvNqcC+I3ewyJRT+ZW
Xe0bBviZPF1ieX6pRfF7M1U3vOu2ergppH9WPUc9cjno+kw7plbXgcYhnBTayt+87Lt917cnQwBt
+7uH1eb1mOtfU3T08zQA+WCH+dvVA3933PX1wHz7uwZT0HXX9anXfdf/7bovbc37xnFmfuHSKWw6
7jMe03AHc0k6y1lUbdnozMAlxtHUCD18v2p6cuA2h/dJbxjob+tWp9VF7IKjkRCnXuP6au821Wul
LmV5/Ni8mc/JRrtBvvkcJPaho9+hjvm756l9lyerY9QfcnmF6/b12e/2lTkM9pTAItSKpD9UwVd7
C/ivgkTDvIk5En49tR1nzoQlTz70ZlXMzA2zTHJK3z9U9Qc6TXtlCSRCnovFXNB+i2OAhlf/dKNu
CW8OCtWh1+LC9VBVYOjBs+3mVNwlcgB9dWoruzYcaa7QZOn0uwW0mtqnjlNrQtEwr9vqyddNdYxa
KNe3Wot0QeebKMS1qkW9K02J0keQ5C3A+681q462PEZpVL+Sr6qCOK6Lv9vXpQgs4JipubCqs6g1
U56nau1iWVePwJs5VPZA/qkK6KB/3IMShglmQOJ9f/DleWrvxQDfLd4uoUVMk4fxg1r0AwFDeRUO
a1UzeFOeknUEtakeuNSyqvKT3kzDjS5ZJmphKuZNkZjeFm3x50l+VFaLRqFqLQ2GcQ12zKPbZhug
zmmXddSaufyNasrwe6H2RSXhncUERUKiea95LYXg/y3o+6t8DFUgUmsJKr7BLqsbVfgeZfXbwKOk
pvkRtUd9HQxmswvt5amR9vo5KTVyPfnVqO9XlW2yYOEHo3b26rcDDj4/AoGmW8rzLdCTaYHqPUCX
woxQllVUgSWwvYNNR2EfLLpNvcq3j2otEhiw1Nrs9CVyrxJbRA7QfK3qTOZiU1RhBAgmQeWcRDCT
aFnjJgOKejCndiMIFh8/qIoenQyyKiUlWAi04VvoZgC3c9TpaaR3BBv3NMxoNB8zDE/b2NPg8Hou
UvtioWehIa9Q9nc1elMtbbWtqm622qm2rx3vQtEdKjMz11Y5QTa90h7eH6ReRO3McFbtTLi1l5dc
GBlu/CBpV4tmfcCglO8mrVuWtSrDqPqRWkwxYajVaB0gMThGKFA5c7lRC0uOvNRaq2o5als96XpM
R0sJAq98zvXw6zGNUxN4u+gBsQlgKtRiUbhctcqvjAJBJYt+f/v47CBLLkuKP++OUUf/B/vUIZd3
UU8JYHWEftjQVfnzz1Fr1799mGjl03fy1+qfUp/W9d99t6n+0VTbi+Wxkzek68KQN6HrZijvIIG8
oxhdsLMaiqyBurWAFOVudj1QrU1ge6lx/n7O9eHLy8aZBSfg9xuqneg/pMb5r2+rjvmX+3BPUW/I
rJ2D0AkrD7VrteggHPOdyu03q2q7oAl5Oej9w60QfJX/+vE3r/T+0Dfbl9U3rz2ZsMAFgIvLS/+v
x9WhS1yWN62Byunv/vA3e//+na5/dDobH2e/wtr57p+/HvLmJdRB77fVzjdPvzz+5m+wsr3d4n8G
tm2+WWS/N/MSpj3qWlTbHHHdf32Ca+sBCJjs63VXYHcmVqAsx3gpV9UjfeYZlzX04cBk4v3MUBWa
DosJOAoodRZpItsoalXtVA9nXcVs+HqkWgOMZWywYMmo4N8POzT74QfK13zzcmaRt0dzrCgBqVX1
+OWd1HbSLB+XyidxBDkc1r3fT1drb17z+iepV1cP83U/aQYkGgPjK11v80WdK9czQm3aIcXQw+W8
cIakIgVOnlHqKDRiLmHdFKRU2XhUTvFIjYCwdPzhS1drXtFFax+2J/0gnL/rwDe6o6pMq4U2LFTl
1Gq+pEJfq1X/V9OTeTBRfuamJs8ZmooldGLGbNfNfNolyVF4XrGfJVAdAfVXBjtUEGZL23pt/2vu
7Z8BN/KsrPdTWoYbYXwIc1oaZT98xjKen4h9MHYdYrsILdZWza1TXqb0Tz7imS3NEMrcf12oKf0S
NxHJCZQTtL4gEbQ3N00aMsCNUgv6Njdzp3PXaY3DQtN75FTOc8b/IsR0ojdOQ50hKr8do8mzrYfC
Z9HEJmnS++vcVZUi1Cw2n8S4rR0bU+k4GMf/Sqj/Iwm1pVvi3xfshm8//yqgvjzlz2KdgUrags7s
GLZrO7qPXvlPAbVJYexPHLNJdc6zHB+ptQdq1TOu1TnBQ8Jhr2ebpkdJ7Z9U5wwhedB/UVA7huu6
jmn6FupBEwH3XxXUhIlNQ9FU1i1pp0jaGrFF65HAfykJM4n6bA37Br1tjgcgQmdMRnGXRuJMkoq7
WszmOSiRqA4CgzjZoqQIm82WAMlKg8BL+h3e1Aa2YmlCM9CM6ZtBUE5Ex3vbw4xdj/ayWnSqLwNZ
UFlvFCTBuc9NHsxbP6GF6xvFQ9CWYm94NGdCcjTQdpoloVhLU83rYokTrCXLsbUi79Ak3Qern2o0
fPZHzwoNSTTlctXo4VofBzQqJmN3xk7YQAWhSv3UvnCL+IgV4qUhAfuT5eOQL6Y73wtaDHgjeIBh
nNY6Os6jZ9f3wDuhyIMghQJq/HBxe2wDjGNA3F3jFJj2MdP7/EHzCEE0onHjm5CX4SXkKz3JHjUb
n2uaN2Rf6Z96qdw2lpMvskMZhNUXQojQWc23SxVFm3GoDYax49GLTNJpcZdsJ315TMcvgroIbhGn
RX+A+G5cjCc/HMaVegaAFRi/Dvpd06NvRfPHBziKdcltUX53k5Otm2QY0CQ8iCWucMqRo0wu6Bjv
DdIccX7afNjVa98bmF70fh0hr8PIVuwAkAU73/7poKhZt54MD7acEwCS4A4nqWOcmG6K+xH/z7ZI
7ym+9dJlA4rOH1/ddvwyibw+4NfdhknsIrqCtt9P7gYxFbqAJEMUVmTtzUIGhsBqtBIoasjJxsEp
SpAHo0lkKx1famydS7gTyAOQ0503HIce91nshtJmQz5gsmBqGTTjoWrG9NaaG6LOGv/WyWYYD25q
bbOQetQwHIOHMNHi24xcy438bMol0T6iaq4ywyKmjuRuvIycB94MQBrzY7VxzSx7qGr9FAAxOLsf
PDMND2FbIjDuX0UzBLekQ34vUKPsW4kmxy5Kkh2uXrK09E+h3forUuhtPp7gtOh+SUoGc2QttFcD
qRR3FmERYx42JwtZRLmM1qe08nYxkI+4AR9CX2+Vub51SpgSrIvAXjaGDY3GjsNn38F26dcWP9tO
rzZBrtOImtp91BJ9EBjTcNvwLTLn8/dRzIRu0NJpA0onOwBHIBQAb0/QNt4Df/XBcxARh2MmtmA/
SI5Ki0+kuLRnj1iBdWt9tLKo/1L3xYcsLJ5RRQ+bcsjEwY+ZuYH1m4YxPDWGxpw0alDCEGJAvs+4
vDgETK1wL2rfNCu+NcZ2xCbot0DHuIZ4wXAwNO0mtS39rpEuymDRUCXG+SdTytdyk/oxOSoyF4Us
tYzYsDsv986RbeYHebkqkHXjPQ+RTX2BrHrb6V7/q4bUc3b14CynZDtKS4DaICucWp3PYDajcqNr
XXkba7j1wM99MUUVIHKJJ5T0UIFEC+0i8NAbkVBjbxZtyu4DP20PjhsHN3FlZ7egJUYcj9jgwgaX
m+i0YSvaFjshUSjceSNzEzSFu9UGfNq6IYx9M/jBJslHQuCD4KWD6P2xz8s15BFnTQfTXqc5+Yul
To8zbJcH/s9utvgkTETD8YBTv0zyc4TY9rLIkuS2EMFN69qcbnzlmmO0K2PsOlIfpl/02sWHNIxt
SbFhFDYPp76Y6CN3pInqzldEgyBIQjKwKzqgpD82axAx2saQg0i1sORaH0lK7nVbrRU0dzO8GYyf
Lo/PckyrttXj183LkWqn2/i8knrozap6aEJAvGsn40G9hDpE7X/3ij29x6MFc9L7psp8qpj3plp4
Wf27KuG7st+bYiPlGTnvklO4f1klvD4AjobobAIv17OaLr6vV775CzQ11XxfnnxTqbwc+6ZeCRzh
xOmOYkUOmd+/tNpWf4l6+M07vdl+93+q50zUf9aT+//ZO48lyZEsy/7KyKwHI+Bk0RuDceacbiDu
ER7gnOPr50Atq8zbJ6uke9+SIUgFdZgZoIC+9+65VeVej3vdrq66B2xD0eVdo65it8sHvH706y6i
9XNzsfDbpxPH+Nszu+z57fDiK6A4H3jQ9QwLSpKXRp0gOLkGnMUfwZCH4LI4/reTEKvEQtEqHH1X
JEYFhnl488EPXHa4bDXopNsRfCM3AeqMIevEH/GMU5Rnipv7vo5Yk/JXhIh36TyOsOZxRFTMkM8h
mx2sxNLrqoYigY3pSfsfy8WsiBGLI1zXXo5Si5HztyOirFhEBfUJQ0lhJmjOaK5KCTvYgAvRlEqy
b5f5MUSOHmShvfy2MPPibhfnL5dNxAqxnxcwYBnk/saLQ4d+YLZZQ60Es5bgHF1/EC8T2zmUMZUa
VLCQ3Jtb1Vxxo7WYJulNEi3VdA+B8hw6Htzz+X4Xt2ghuoJCPauNqnIL5YfKmXhcxQRTeAfOdnbt
uHXdfVn1Fz055tzZ+J5IBXkGZITZfpon41yMIibmbBz3d7PX7cRu/BrYeHaozCyr3Q5DcRjq2trp
RbZAa/WZBU61rioMBhfORPGrrvVvXmo+5NR3o1OisvoaxxLRPDFbDo2rgzXaAmzReMWBKEzRlOxI
JlbHUe2i424pK8RHS0zquXWxR04xa9vqM6BoNksTvsjy3BKzRTMpG+wdd9JgBgcxgU3lwPLkaZ4D
2CSQWdnZAVpODoeHn1QUHYqJNWkLtfesrWDCiSj4JUhOurVQGOIVeQHHlhxhuDEH87aavd5GgC/u
CImWKimAB4knbZOBQacBq0YXTmGZZEBUMmGadxMvm40WVctSVbS9ZdUabhJShTQvAnk5F/pFlZry
Bq1A/enKN6DMp4o3Eh5n/FTRcA9IC48MIDLqSot18Ddl41EzbHo7mLnGbBYu3M7R9Vg60i6LAT+6
sRl4KHCXc6s3EalQz34BAuOOFywSiOkrYaou7MPL2fVctByT6hjGBFAktA43aX4Druyy2VLvgtAA
7wE4AxjYWfOkb2xlVyb3oohPxBHR1jOk9hJtK5d1v7nSNmNrjqWJ0LMAZSZTxqsBr3nXfIRBAXG6
pegSem+o+e6V9yhokGLijzPDXEvxnpQyBZS6ju5R4HyNkVpG/N5HZCYoEQSEVcRBxQUoWj+WjQ1+
ssEAVMSee0PHyiPeGdffAsMiSPpt3rSCcMX4LMQ/YQ7L/YCEilpX8ZGdAsgQxpDepeBVpFvEBZcK
QrCosxUXmu1B2cbfSaSfxAcWretELGtiFAEzPvoHG/LCUxSIVoGJJOyPrq6py6X40NeQvJgVkyuc
lqcJr6skAI25KkykEETyQEyuszh5v/W+n6A6wF4m7I3JFdmrS1OjzH/RUZ0CYYuCKFGpGomrep78
mEWCsKZ6Aw+8uSRVVKleJ+Oc9hGzvgpJg8tib/faQDSrV78aeQR/NNsOikkQ1MVq8Pi9YOd4W13P
Nn6NNAeL7JVI6Ynv71+m+Zok29dqpcxqKnPTYrgD8ojLaAIROKLFOFDMqaLPjIpl1ANgwZdYqYkz
6jvxgXRuaSNXgF7JXU31JoPABbr8ZKlCDOPOooZGhYwfAcDrZPXG9iwdLZhlkiLXVYKSKDzIsWDa
qUVHP4we+77B7acuEiS/OpCNObTVxjYWmHNmKbNVSMhzAO9yF0jysss6JCsT+S4w+f6hxROh8kfg
R3OlDCGyeE0K4lFkUMRvLlrXi8GijHWvP2QD9uEVkJTlMI+N9ORjUHKNCBjmi9Y8kRgMSmUTu6Io
U5iH+k4f7pMC4azjUOZX2ttQDvAhbZ/bwpGwEUz8ZZlooIm6oMKjTjGO1CIOmynoo0OjZ+3Gqou7
MoZMpE+WxH2eSATgdAxjyrZdVjIkB0wgKPuzcoiIkxpvAzncKkW90yJcGNo5ySvMPxudjk0HTEWV
7JzMVLwcL2okoEuHgvG5oLvDzt0uXcfmNVqe37VF2NVSoeokrfSsUTuMUfY5SfVuZdUOpnLYrdhV
9dibG41hr3s5up6zOIk9eyn+DpIczS3lY5pZ2NdX5SIdEOM1IONNM1+mtYzTxfx0r/sKx0JlFkg1
yrFQZHlCdcUysXaKAoBtdfMYtDxDp8l/8rzEw7Pax3lP/5x0adyrta8c0mhhhRxugNi0D8uO0uka
Mk6aecjnmghvrwnww/wFUE5cIxRTjxB6biriAit5QlYo/YEsnx+CsntVan9c2X2z8vxeRWENgmiA
qA89f7aoY5JJkk9tq/yl19yLdoU1Si0/oJ0It9UlPixKbEU4WJTTisAxaWIwHd2NZQ/RKgqC1s3o
UMBWJOjL58iyyd0LD+/Dwhl43UTkojq8/DoMTmcdKM+X+bMFRWehnurtRTnXBtTzpJtjyx1BlmXS
0s2M00s+Vs8+KT8G25PiTpbC12PGz+DfKGOOyTZrVjieoiazl1oBIwdz9cvlkYryEJK/0Kek3MEa
hHQFg03gTHPrG9hVLBTgVqkeDzimBXgCs4k631yidZ2IzcwrFFbMiwPEYQaciCJTsfG37URTVs14
hRncn8u+Ylka9bswk2M3M37FMhTPPMG3u88bH5MsXVrWRvSQpfF0ciYlvh8rb9pG/X1U4ROgqWDJ
EOwRQpPGteZpNfy6AZtm59Pv0+epGAEoJT1uYkNnYl3fSVxyJQg6s3jx22yT2grOLAlOSUELxCDz
VYA5HbSsajhQ4l/98gZUwn3hvOfCD2AkpuR1peXqddsjoiMmKcnxsO+7SbpHnPpLAcxva/p7rdkA
s/zeu7ECvzp5ioQ/cxyOH1YVHiegQ08qsa8tISbsozqje4+lg1jfawkqMTilexQ93kOptE8UiAwf
elDjm5V61hmtRn3O6hYHKkIuHyiu7zPVwxMmyX1MI0Jj10w96vF5ZS0vlKGNP2oHO/h2Motd5FvZ
UxVMZ3FUvjUu9dDQTw6e2jcGceGFWNHY0lsQwSnqi0rdGzoMsHQsWgqheK/PZeqNBmd6KxVknllm
tFigONNzXwQ78SHGpoeOVofasahL5ZbRzwxcmHsaEy5dPQKZwx3bu7OmUDkAKRyJrnG2EzGFyTHj
11Sqpo01NMpGSdrgFbOHpTirdgwG2NKmeugt5O9GjPT48u34qBjDJtRuO39UjpmGUZ045IjvQDcY
cKYy5Ij5mCNeAb30lqJdFHsG5KPRyWjavjas+AEiwrtYLichil3fG27UMdVOk9n0iFj4IZQgP9uJ
XD4RGSRPOVQgYCXT/zD6yw+sl1xO+J6bu66X28cwnu7FAfsCqW9n2M05GAtM2HM7uPyAhp09qTKs
gxJN/4oMWrxX8Fi+/IByfXACtX+fIJohu9G8rSpbBkSc5CiOOs0lreISg2ro3YjLTnxwvQRObOTq
vS6P4SGwEZqK088UXi9VK38Oc0jJqYxmqCz0HfAG5y7yCbA6o5b9ylp9j32K+jLYE0ZLKhJuP6qG
O3+QUGLOWyCC2hmmFL3CV47W+liV+4IO6a6WDIV7MM1/hYO+8aD1vbZh5qwCDXldMEdHldzcOhoX
mjgOGACgkknwxtuWuop8zd4r4I1vx8YmtDkfxwiBMvVS95YgnllJFjjPQcuC26ryKfudtyCJtsTy
wXurHatYxUXaH1AsKjeEibEJm8+2wjwOPFvz7o8qPzdZOKpH0/JGRpp8OYYJeShtDPt9Ki1nORRK
dMxy4tBJMHWXLVqgVt001R92bWjLKNGbIwA8+WzMMGbxVwb6ACeyP5LcHpYZAoBjbQbF2aoriJ3z
iTrd1oQkdhQbyEVbL62mCk9NYzknHhH4os9bAX4qotH67FoTPqVp1afYbiYuQSUihF8nv5K/TigH
9DXovXbS9D4/JfytZVz1yidxzcv5lLLttpIUnD2p8o4YybXLUtOTz1Q6iL+kTIXmZjzazkUHraP1
IFV7eMF/dPqL2ABC9ehWcqmfG2UsjnqdmsvGb+Rz3vLzgO2kDK+ofpPSIRTZN/I95L+CZ9tUAwfL
uvvJlvBwUszydw3rJDFb/aPUUuqFQo5Rcn0eMs5x1cE/e5Ya//5yNCd4KOzcePakhMwppJqDpUj6
mYsJ5kNgex82P5bYNNYaBMptWN4bud5t89gDfJ/nxn1uktAQm2T54GYEZz/Am1F5EpfVmdL0/hAb
NbKQrihf5KS8FZty9zy28EyeCa1AFuGW2JeTHdz0uaPz5pPVnxr+mfr8iTUGtQuzMaU7ZRzVLS9P
GHWbWvRg+YSkQfRWv7HCgQ7WSeT19WzpLxOwl+fAGvRD49sDFUfcXvqkn8XXY6o2INAqfNbrplxD
RVb2aphVN0MtkXPXi/nN6EVsObUeLFTKj+8Gr3O2/QjZtumqw9CW7UNvofYXm40+3qO6M75LUYFF
DYy1E5K04Di0wDpbzwpepzY+ic/iFM6r3LXakxVI3XrK8ESNZVm+UfBWhFzLBad0J/EFlYzk8EGa
qrsOvOoOnc64aWLfeAg7xHRiE8/01zbpqncPUNDSVp3+ZKlSfvSo61oZYd28KqlyEJsSqfsIg4zn
ZAqwCPJfulEQCO/MzLHvzCkdKdXU9F9tWiHfqaS3uNW8Zd/k9RH2QnBG1RkidE+az9S+G9vU+DVI
CQ9Fx5JuNAjFcFp0CGx5175AnzuJYwWN/EeK/OiR/AIA2KEdcDbl0W35FH1x1gbQGwczHU95dYyp
W01mMByiKfNv0joH7D+fj5iI2dZ3pLMtczEhnsGpc95t3l9sofn/kxv/+q/kxjXdVMkd/2vr4qfm
I/guY/lrh39kxoVWRaZaE3dgQ9Vmktc/MuNz0tyUVcfA3NjhhyKF/S1RrqBrsUmlm4qjYE78TxnL
rHCRZQ3dl2WQQVeN/06iXDVs7Uei3NZJkWOdDMZMVx1T+5Eoz9H3B/lojydz1nYkQDj+MoL/1jSF
PXw3RxouTaHY+7aBnmxQmFqwFWokCC4gvdswMKDEOnmzyazWpTbVee5yo1+3uX70xzIEOQWt1lL6
bdXaR3qwnmGlbkOYnv4MMMdvieFWLv1byJ0SR/hhSKYr6RAizMG3oCKrI7aJ/ploT7vvg+gNafEr
lqcWEJg+pKB2HqH2w0ZN2xKQMX2ooxNNSEoTG9Y2hrsvYirik9ipg2pdNAmM29ODaOopCI2Djafm
svOgPwco+CZXrBJCv8tX8e0wYtW3b0lsJRbKeI+HNfHSFigMlAwhvo0Zcb2Kptf2yVrXg0fhASkW
icnFCHIW6f7dMr1vqC0XaxIhKhdNIGGM48WeYl6ed7/OimXXP5OJHcX8/9f8939dHOh6XAayxg47
Ray95tG2LIoH51Y3T8Sy64p6HqlfZ0ULRDD15qJ53eV6GLGLmKUsPXCx/8V48z8fX6xVMLCmOmNe
8+2Il6ViAwOvK8Ss8/mFFq9UZXA52R/ndP174lg//pSYDeaLQlL1bnndtwBRzlB+/nxog7DlKzpv
cdFIZFelRK9TU3cRTQjhgomJXuJX+eYibRAbXkUTYpPLMX5oJa6z31Zf1A7tHKe5NMVWPw4nZv/1
anEe384SuKq/COZR2sIRNXtzrCz+p06kFApwp5eKZdUoHYJ+gkkLhmB/bRTNm4tZDDOjfX8vdhUL
xCoxyyCHncR8Mm8vWtc9M2FNc93Hngs525RSEqACN0L61igEPxbGLJW7NIU07qqfGxjHLwvDoTx7
lm8YSqzxbkKUEEx8h6D5LjUMY3dN0WZIzKyxk9ZWQwnlFA5uIUyFhBnlpanM0QmDbxNjpTnbc2mK
pUFjHfTIDzZiTkzEjmK76+y3Q4qFYrXY8LqfWOZhvOvmURasS3+yZ7xF/tmNZbCcPPRhLSFEOSON
axoW49ukmcv/kPnPE01oJHLRtQv4gZJWBaxezBr0duj3PaUOYBc9c5tN8jIey/Okl4+5kYzET2cD
UhEBNamOSmtyInM1/TX2LWavyzJTg0ejTmDb5u9jqjSoN2kZ0bFX2oselQRtLcXcwhXWNn7QI3T0
mSQmlrrElh5DnB1gu/q1jFDPe3RM464OvdYtKgT8TVhpC7xmwXvNsylhQL3hU0D8igBZxRNMAPxi
4QwogBY7EHgi/yCyYMQMHXzTiYSFZb9T2mdD6z40u1XWae2XhzBri4NTQ7d3HIKKqax560GZHjzM
RsyilbcCMuCQXdkbM2lAtGq70reW2rqieNue6yANE2HEJdMy54HqYk6sigTFdWHYyTcacPD1NfF1
zUxcl1WjpKznlIsIqItJHFT1xsqUHbmgMV0EpiyT1sLfupE2ZmUWS6mYNQ1jShWa6VN+I8ndEpDt
rep0/eVC1OYr9nr5iZZYVuJevLA6naifJR+kPE829hzDLUZSt4aocrjOixZ0XPIE5EzHra0loBe7
YR8X1vwLa8ABMoj5q1DMBzarhpKMPVmFDo96C0hG7cE4G2XS1JhLE6ECAjbsL80GvHZbq7tgmtZe
j/zCr2wipgXIR58SHjvIHLK2lM+JSQkasyeFbLaRvcfIwaZybtKXIbjPRS5cxAbcXPDKWkN9D4aV
xo1M6H5YdIS4x7s6Wo8PwBG0YFc/DO82wlNvYeOOl7nTc7KV/uTBxteWJdlClSoJN4bFvYhvw25T
+K9tyrEIoG/H9nX1SyvOEBZ1VB+wmYNVN6juyuqAdNUU1wVUV2zxQwynsy/fKiNe8r9b7wMbCA4d
Va4GyChbJZgPPPdUkEkrOfhItWNL1ivZ28OhtbcJ6jXwlASk8tdg3KXTl0rYwmDIDmKkXxv+DocL
WYJ4CPzN7exu3etPpr7VjZ2mHTr/xfoiCjcaTwa+Lu2qUigvPOXmcwAZLTl6wcpWIW4d9PiYBadK
3hUyg8tl3ayoWEOQO1HX2EIA1DY1X6cqLWo6HFQzCXGV0m2dnWS72uRKf4aiXlgqvIn2tRqWyrTi
iF5xA9YnzdYzKqk9jvZ9lmz69iXF76D1b4vmt9ltqr19sGKsBBZ2t6HsORqplV5myS6QDNdGn9Pu
mxRAyD0h9lZ3Pfnsd3vT3tap69lb7aMnq5jlG9RIRbxT42Na7zoQRPKZ1GQNo5vvV3sMtWcGjOnt
SGJ7dmzdyPmi+aOSZn2tnm2JxOtW+xPh0cL72o1ySuullGxxODaDFTYJubNJYAc+RwdIW/2NHy6V
p+YULjV75Tdu7K1zcE7NbjR3g7YhJkkqwai+qICekgMQWDt2FWA73hqKna1+RhOv1HST8B2mo+zc
4fmTmxu72gTTvrJu4/YQhftu4r4AW5WAlIr/5D7j9JPPdXSAfcX3HU04eG5QK2NmI/3J/AXwtNlL
l8t0CPYFLibayuQH7Da4xRh/uGd143eAAedAdnzJgFv5k1d3WbzDnk+T5y+M7wlX4QV5P65O1dqW
9g4ee5q6WumaHQlzt3nP8b8YXLA/ebYeG1eiwtFxs+gUtitMo3pInvZBbrb4xMrH4t6QVor+6ICm
l7d6sKx3kOG8ajkAuwUXPK0oS60oQewnigaWBVWG9QJ3ebxJV8P78ISTV0SGepUYd4266wNocN3R
aNZjtB42fEzf9BcUnbbNrp8OJgzPr+jdBJ0OYbavNzgZ9+p9nx4tcy0/qtJSp6QuAxxyE74aA6S8
jdntFZM3cDd9c4jFcivgZD1XXJLpCe+nIV1M+mxOc1tFOzksXB+uKh7cAItGvAKWfX9QCfkauHuS
hdrTJl0/am6LA5V0jKrPJsWcS8f647G1b7AkqKJt6pCSdM3fgBKdJzgdxko7kxnygFTybHYWHgwk
lBn6un+jIs+0NhE+fdm6SDcMi/LXORJKx4mflbmUyyVHqaVNhLwALt1WOXMxWyes4w7pJtvmNUS4
Nc9xu12QFljgn+bDM7JczmTmJuWrrnli4KQRwT+0r4YGPGZrJatm296rvz1tFVdbTo2wV0H0J7HP
VbHhnLx6Y6dHlWJCbUHZx1PxgteQji2Ec0hQAQDzWufqA5XEDRFKumKlP3b90ZTXwWcbnieAge1O
+kj4uUoA9iP1geG5gwisLixAdE/ZS3qCyXSjP0qrZroPwvUEALJ817QbzJhayKrQmMFgIrTryo2W
nJThKOkgoih4XKTF05ivS3tlSQcnuaPyYojd9C4kY6wjNkeBtxiTbXPrvMDndX7lz9Yh0bfDllzM
A1xIYtL+3YSj8wK01PDi1K49bnCj6uNVZy9S7mVpGb3KyBvw1iAJRCisxjADTWHoOsGSGl+Jt2Du
viNsPUNy2+lRnyibuesZlNYfjnxs8L+iCjgCE8uP7LK5EZHHdcdpoecP0AAex4n0mLFoGjcEvZaA
Vtxk7YMf/enHt46ya8aTizB4SWsof81J9W86cpsyM/Jag5WXbBL7XsYHqdzGHuH6bUfPEu6LGUX/
0RdHRTrU8YZvKOZRSPYP3fdA0hunGJL7kCkXE214jb/tD87yJngN9QNHjw8MaALg/90iNhfBI1bm
m/4+p0JTXU7NKsPjqSU3v0mWGowL7AI+FWuRb4JqE7fLR8qgTdfcAxFeRGvL5Vb/BXSweCnGpXkb
r6qdfqfF62kNgv8w3prVSnv3tk3k5mAAV1xp1ioGBfS7oDt49h8jeJkP1rmPVpy54nIzBC+DswR1
55CJe9Jv7d/F1j/5p6/qBacV5MWgm8kTU+aIMwZXLDM4wbnNwrivl4PrbVOX73RBYnkRrI37X4uv
YtX+qtfmchfIC/VWO2db9XakU+AF4Env5zsme4leZG0BMrF6Me6xk9IsCMPE8FfeI2Bz/o8PFZv2
+brudmazjDca5ka3Hhh09SkJ1zZAy9ql9tJIF4aFH4wb4MWMgTvFJGu/X+2IeuIaFjRu/l5viptw
hVe7LFN5cc9wKV9kHvq+aj2uwr2+7FyqWlH5VDo2Dudpr0EqVZafzqJ0yVuqq1ZdKy87vV32757v
asdxhREihVpn6Zf8jCMwTL/6g5qvFS7Vd8Y2vZOf/H0ML51HwiI1XS86d80if8o3EWe1Ce/sN4jK
rFNeUqiWGB1+Wpz1KubUsgUpqtxlpBUQt/VdloUL7Cru6ngBrtzia3+RucMIEzF6elIeVd/tHtRn
8ovLbN3dGkcMxLrb+GC62pKLfU2xvM6X5hpHchvn7rbaeZt3yszAwR7LMyRPSLFbcqxHJ1iduL3h
0MZoVo9UKlcUwvPMWKwnXhDG7IEtKFRfMNI5Ytbx1uwMMMMfpOn33v69/hiO6ZmiYurWNrx9HNV9
dgwoIVlDe3Whta1wy17g4bKITp6bLthkSQZk7axVN7ptdhCPisf4XDxKr+H9sGw/okdnET1aC/lP
+Uxt285YFBRoLpo3/8VEDrB0HpGmmBZdwJJp2iyqJS44n80LPRmXDt8w2pMERy+XKxagKX14f4sC
+kgWr9jFZ2lrLK2j8UhF/9JzoXbdZm64tt5If0iYz5/Myp3eWld1hwW1Hy78dpiQ5pukbXP8bGjh
9+Vu/A0vJbvkwOXwHD02x/5PfMYT7lh+JLz1EPl6lf+8pufwHrjaH8x7fqdbmW+CPsY4GIcWvL0L
Ppv+86EFMeKu23f5KbwzkVLQtyxqbqpw8Sh/gbeUqDhwxydlgZ/Io/PZvjcqv2x8KO/Srf2hP1Vv
45mOkA5S/6jeol+6258jfzk8xIf4oD5RV35b3ulPYMddvtSNemLqTkuJP/CJFSS9z7p2syWxQuNo
bU0Xx/HX+aLbSi8g8uneSLfTw5XvEPbbU0jqfT6T9E7ZZjc8EvflF9dq/oRB3G46ROv6aTr49DHN
Sx6v8hNPp/hLXPfNS3QTBAv+DdxFy+GQ8ntFEP8WjbnXkNBgSIYQAUNJxqRfzbRsXljHzTQzm5UD
Vi4hX42+YDcq5k1pkfPM+Jw+owfJcyGfeT30xrUiIyLeoGhobG4T6VM+0S+brrEedpLHrZvdmnt/
O+wGfpDxPPyu3jA9w0NszfWePfa8kv/CBgV28bN0M62Vtb9FM99GypZ6Ufm5117jjbzzd+FuWPEs
7sr1tKJY8qSdmjxcWffpFyZqRo3R/W/YyaieUqjh8NbiF9tamPh13Y338sa6mY7teBefqgOvFMYQ
c6/Ib7nrrLqtd/sV3vV81YObUh87LfGj8/fRTXg3vQyiAxS9hMfbLQ8iQBJP+Ze/4Nvnkxuf2M3w
r8kWOf0Hj8HP/mTSETw3u2w57BSGah/NDXCkT+SDkuT2907s2h+0qjeS98fuxhzms56OPiz6+65x
W4qg4Kc+WC/yU3UTF248bdK7+f3gXfks3zlFCtBCY1l+deNxeuGB2H1Ce+X0cESnM6Zj4xWhP9V0
S0DSUTcvxv24+uy2vOEli+EeJcfSX8D2cwPXX1U39KU8Jt+n9NSPm/opuaHLS276E99rvJXdciUd
IAEqN+o+4A7lFchV3uUdvk/m0VnZO258sEqOW6zKZbYd6G7MjXMjb8iDbvHlNR79l2pdLMc9hQ0B
3dizv/0MlsXKAL7JM224M4/dIueBF91w3kO5wgiC+2VYMxp7KXnifFq/J6jbrvFbeTNubJ7d0do5
Zy/Fwdw1h6B2nXvy1vh2tNGKR5p6y+sgcRgu2qdhq9E9V7verZbSQXmwN+WGN1SOvLm1l8Y97xT9
F0KQ8t3fd4d8M23br45+YptuMSN2lW20jh7Cu/jOOGTr/p5kv6u8UCzE3TpIS/Wp48684571nokt
8gPqXxrlY+FKfh4/xo/itnqM79Nzc8zoBa1fzk3waD0oNwC/p523Nzfp2b6j3nwZvX1iDXE/HDpu
Z207/2cOi6BHhuaaz+pHcivhSICgKKGWZNF0rvQqk8sNFzGvUC62Ga92cOJJIz/X3pFaCN6L9+Ye
MOcGzlaxY7xwF60VDIznq1Z9cpQFLovoA/vd8Ojv9Z0zLTOU4PZqsr6oiHBt/y42R37FCb+0x+YR
1ra/x0cPS+TsMb93XjiJT3/DC34EXV6U6sYdL1YoHTXGRoyPRMRNmgup8rlKSkwuy2pvgY8NtsFz
/ElUCIuWYH2K1iUaZSvtOu+jO0YhkHhEkayYiEjUdVa0/JH6MLXXdFdEocT52HKCSgaKMDLBh7if
hl3gY/gFEn8Hg4nSPOrWFewQwQQfaum9I5ijTCR4IT6VyIK2o5z7e5u7ej59xJhbxYqhQcv+jUpM
fkNFIwPgecLQxZQlcyfqYwXUVbTqWqu2E7gtdYZu1NEc1VdmJiMBIGr7RDNu5JCnQE93OcOwsgCZ
ZYh/XmQ/+XaVYiyoESHJsvt8KgFIiRrXKSKfNAJMq3RigwLGosyLhpmkEwSUnzZj/Kk0JtEXFa+u
gDfqYvBJUA0Uo4cEIiikOVFkw2uQYIIIPIgcybAHkClAty7CzTDlZwoi6XBL6YYY7baihJOOk3PS
fA1VWf4ydDBCANCnmMbN/AdrTo+IZjvgJJiHekFvOmfrRIxXxHVFC+UAqLO+LA8pBOXNtSr47yqF
Cwm72Crw1342on0SdcCiSljQa69VwnJB4KrrGYGJOKiYFJJUqivRND3vrmnTbi3ispdYrTqr2bG9
Zjp7j22h+BQLedZFDEIX8c8WOE/07PMyMfkxO87bid1iIa8AvPKuzIoLs/6K5fpLHmyX3CodwKzN
kKiZXzTINZRZt+FU5wt84Kr8LxVt2EQIPlJv17c++o9ZCSLYkcWctRGsS9GKkY5Ms4YkmgaKzsxM
WXmzUCUtW6s7KFp705aVsu5m1cmElcu+JKrOr2E+W6rd7i5zYgUcQ2sJ3xremdhELBT7XeZFsxtW
TmYVB20i5mrQ4f878INYJ0ASAgFwnRUtMSmhhA1lh7UPKU0qwv8zkUNrK8r9r6vMPruzW6tBLmtp
bieHigtg3DiFDlnQhVqPMVGGbuHNGqNmpoUIAImko0BylOEtnzVJ1KnsrutES1ASbCHBEjtoQuQk
VolJKURQ+qyHymctgNhI7ET0GuHUlTdy4ZhcDnVdepkXO4hdxUEjwdwSzevxLluKhdfdr/tcDv9z
82FWkFVV9/BjF/EHKViv3H5WoV0Pc93u55l9m//bM7v+6XLWyqmI5i67iEN+O/tvn+7SFHteCDCi
+e0vXZpi6eUDOrPGDw9S1H4zQEacyb/8TsRfvjAvxNbf/vL1c/74MH9/Btc/Mb1Pjf5Emu6tFhTl
ufMXKEIx+bHsx+zfbfINPnk9jCKSVtfNRUvgI67LLhZm1/nr6r9b9vPPiDP7cdjLNpY23QM+z4G1
k/3EvhdFmI/vy6asows9QzAzxFoB07jOWiLDecVs2CKLKtZfmmL7nFgThbLt5u8OIbYQk+thLn/l
ejb/cr/rmfz7w4jtrpuI412XDXMW7H+4HP+V2iPVAnz772qP7rEU+vpfuzr5yH5/r0H6a8e/apAs
5f8qKsRbantAYdiOTInPXzVIrLIdXZcdBSM72wIC8q0CSVWA5Jq2MsN3KTP6RwWSzuF0Q8YqSPtv
Vh+Z1gzJ/eZzqFMXZWsyPoe6znlpFtjg4tfHfZj59X/8b+X/lJXfVilWE1tSqrw4+8H7uCep+TjC
7d5gCHJb1UDRRg1JRJeR2O2dwSTfEO0qBx5jm1jnCOViemuX3aOdT4dQNV5tn1i1Fh5tGAjEhxlK
xB+4SJ+sXF73uGDb0SlIqZ3O8T8K78psDiA6hWtQK9QhBnQcAlxlbtsby5sYv6BdV4q7pkdCNfEy
MOWEcBUPTEKanBO5a/BkypuFqkGkKGP8npNWfm6nk1XNo3vqHTE31fexlowYpxF5kKmT6hTjTwN1
IZPe8zgYCLnKz1Jknp2smTCraRZZkymLKCQG0cWhm6nRn2gcqPivrXORdKAs0ZTHCfFr3frdjday
clJ8nutedc1ap7w5JRxMKkrVl5qEB2PVPjY6fzuqEdulX/043ktltZoC/2skcKQxtvYMxviICqxQ
erBMYmWe2p1iLz/gAUvkn7FYlnV3vZycwiY55RDR24xghVEsKfXeSf14G1bWWQrlQyhPh9yRbx1P
fiZpt9Wy8dYr2wXSlypVniupBodRrep63IRmcqqa8I9SIPWUwhevHu9Du31UA+O1jX1ikLVXr6zc
Plu8tKVDfDLj6EMxpsPY8zHj7AS5/D6QvZ3q75y4WevIm3U1PtEb3erReIjMfuOQkKHAARMdkkYT
6Smb6JcSngrF1XHwszoqAnR4pBgiqQmmNQ0F8KmDjwluwJb5Wo5kqKTxVv5/7J3ZctxItmV/pX4A
1YBjbrtWDzHPJIOhEKUXGMkUMc+DO/D1d4FZ1VbSzc6sfu+ySmVKIiOCgMP9DPusPTnnbkStO1E6
sqIPM2cdYOV3VHa0DyjmBLW1kwWI5CSnqmzpHVmYset55xLPl0WmjFXcVSujo94yZK+hnZ0o7voe
XabI3lVddEiKuYoeHvQmPc932AjknSb4Ip3SN1RFH3SQP+pOXefLWGnTvfZY1NZ0m4dWU/191HsM
rbJlpjPIXDgU9Y0VBin7Ou1pAFIWgT+CJ6Y8MogRLEDmYivtH5QhH9Xk7PoxPmAblhr2BTg/sA2u
YKWORmTtwnA8xlH24YUUr3TV0/MzN7qVnk17wqDevZA8kbhhCknDFhjzu1eJs+etVapuTjRinGW9
RGZ6mKSxRBdwburk9fM9RspwajQfW0oJodTAodbhR9BiQZUVahuq7NXV1dGx2rXFXYncYoUCpgBS
UXbjI0ZWzETTwOuTjyZt2SQ6ZH7JQR+zM1Sag8lzjkJ+FzANXDbjXeEQlg/eSiVoE6f0nMpuUyes
Va15TumAJWrb1MPVyvpbo+VnEDkMN7+paLrjZXrFNKgM1VVwSxone22Hb3hkIGGb7m493ec72Ovj
UcsQNUf563xh5vVohPLqxnKlldO9xXFwMEY8IAVO0O06gOqi7GYB53xnC26NVk+PsmXWU8htGW6E
yvekgrxes/L5eVJsxhMvWUhpv7SqXftYKAC/f/OZx8JoDl5z/9xrEViv+Jym6jh/tixkL5NDd4sN
RZcYT8OkOCfQx/HHpk9q92iHeNb7vEcEk30oi9mR+AWV/9qI1U0YHQ6YaovVyoY07h4wEiXye8eV
Mgf3RVXYouJ/cdetfav5zwwGbRo7OWhJQwuc4kIxPbqNeoxsdct1OtLFusrVo9aPdzeR8LBRWQRl
/Eps83Xww6dTq+yL1ejvEeKkOKCfKhixAA5/MV317tvBlwKhg28nH7jFH0VvLGsWsxYyGTweytC5
GOBAtMdAlicTXqUjQcqKbldP6SHznItlDzcsIB4rsCKwt+c1a5vT0XxzkvRJLwnOGnNXi+xMfkcu
z+PBuM+W0Y21g9SwYaaqeYATdfSr7ta2E4UMnBQDdSS9P8//aHFM8nTQTJaXcly0GDgd2HSPAvWo
WJuUE2614BFLsEQN6L43rr2bNytU6TTbDJy7uzA7GO5wmzdsXMBWYZk8+JxsXTLdjSR/7er6iwju
fa5uZgAtPLbUu4h+tLG/D5VzmR/JeU/QffcSJdw7HqJW8IwZBs5yQ+i99H1VAz3hpPHxtu9titY6
1U29uzoWzzwbFfCBx6hLXjveIyvY3fz+HCnXWUjT4VHLXxNf8nxEpwZXNt4rF+7l84kz1MUQTbgM
NOt7p2kXAwPzNTTZhyGmie4kEqzDaDI6hAFhWInkAEEUBsBoMsMfBkvd7r56Sf06+tgV2onxntDS
39e+TZsoqE7gGhRekM4hYYs9pdFIs3Uc9TVFPDNlwpfjjlbaBOdwaFd5hM9s1jPIpdSjX6bjcSzz
Y2e032Gv4qQKAIf+FMTVoJBjwTnbaQz/MehoCWOi2nr7LPV8Fn1+Kf+MUzxuZd7te9d5iqNEbKbE
MQ95EFuHz//6/EWzECx9/pdFiWcpFp9TsJ/zsJ91CN8Nvw4WIKnBRPHQY8YODF2D7ZcFqIuj2Fwy
ig9eYP4FWZNxyBMmgoPJ/spcLeU6xmwDr9hgKfMV9lGL6iSQB8+vwn0+pMs+o4I/6vHdANe1x/Ru
7UUTW8gsYeucjeFhnVoMABLSdWFpa9njdmnIRam9eO0HGrJNqpjpLOwlZusrtahdNFpoAbD5O2lV
JNd5C92+7rX2WI1l9/svvVDdkQ837Sa3vbhRozYERQlFe3rFY7zJtOixKLG3J/66e0hI7dfJZlKB
UwAfBO+1KQxvXfeDd0CG9x0TUioTSbQ2fJ8CKHLG3lGcxpl1d5SL/KiC3JZrTsp2w4RhRy8xLFjY
UyLeQVwehsK+eFaFKcqASXPj7cqKMTDsR4BgJWAf2Dx4BIqxv+b+dA2bkdG6Zj0GBDqW7X3D9Ld7
wE/XZ7MxkE54bH9K1DDSUvdlts20c3kTzXhLrfKSOcxcB952suPXGGWBZKDbSX+fvXhX/zv8UT7+
Hg//rQCiVuIhMAe+Onr/X+Jk3/Vt3/J4dnXoeb/EyYWoOjVzN3dGRpxc4IVX1uAUGalibhQiH+R/
/VhmWrcE0QZhXcVb2Vb7SGnPwl9mK2saLg2b0cAG1lvOpbfQyDFpRFev5hyZN5hheGxzdY208NR6
4lR7yTe/wxEbZDuUlktixl9HL32dBZZIu9geZYHsLkbuRHjKEOaiF/Y+qTmoBvYXrlmBcVPf4OAU
2JfRJVyZhvcSv0yNqcI4kO+uRVyexa+uWZ4tXGur0cOBGDWEq7YGRyAxZqCpq+8NV4MZ9d6mYVF+
n7dS6juHRlOgcrtNxRHemv02t4frHLs5lbrXkf7INqTQIDHPui0wZoQgs2J8kJViX4B9hkZ/sJr2
iu3m+9grZhFqKFfzwWq++IlC0cI/gbvtS3l3bH7iPkzPnhk8VQSSnfeW2tqVFdat/i17+4Mb/Yun
COkQ8Z4//88wfTK2X26zDGs36+RQ7KRXrFofJWEFmdOVEi0HxyCOv5YDei08/vnbCvuXIZDPNxYM
gZi2YVA88H41M7HM0RRWDwk4su95g2Ahyc7ebB/ZryVWjmWWnwPZreYoL03wVDWtXQOdrBoJD4jD
BWGi2dqLfhKrAiPwOWpOCb4bnfnQmvvpvEEHQNlCf8Np8GZVW1c9zmdwkXovg99uZJ0w6t2BVzsz
M7htB2fb4W0seWoz394F+fgeBs4lEiaTpJij0ympq+xs53gklikOWs4lKQh0C7locnvd1+s2yc+j
D9wgldfQKnZEs2U9vQss29yCu5lYJ0dOSJ/Sc4E6NE+mq8qYPHcJ7C0ig9BMX+ef2Zz0+2To92TS
z1DiEPu/aS4VfovNie9N424duQyJgS9UTXYInfHoKh2vavvSsr8iRIXgcumalWcHL0StPLGD9zKf
o+FATxcyYmdal2rKP+ZDG6HsQwFz47cSufKAyafRlStDfjRZsulkfnYsCtzjNL3n+toMmvkgw7yQ
FpW6TB1PpVXqj5NdvE46ma8cH8IID2eGxBBj1MZiyvxNy6acpNlhRHsRefq5ghMxJu6lV+lrP7qX
ObdiJmk5x0RjjWZ2tLAH71e2RY7BD+2bw02kxmOtxdTlifmS/mpwUWOeDfiClzAYH+ffV2JEBbaI
CWqaPj7jN/86KOcc0dpD+6wWcdouSxBOqNCsXR2n5zn+w57zZnXDgyFRbrHVjv3NG+W7USbPEyGE
0evP2mEOWCB2nvUgOQsSXGNKXq04ORtFfwu86NWy+FSa/aIX5Aj5gBQvSOxNGh6R97/M8WBe8AU8
vYVuv2QWeSICVj0frlX0nNTOKbR5rWy8W5n1goB/XQZibaTTO7yNq1naOJflB21IDpFPtAuRSTAW
FLqY+oWbOSLsuowguMbxGSe69FBV2AfPC57UXIMDCAthpyTXk93L4uyyimI9nxlZ5V78rFsR6S4F
XrVz6lVY3XVOyQZQfEX4rmtkn/OCm3OEpLJY012KngGvQJWTKHMIYlBzzybqENEUroeazX8atkNN
bsR2PEezUxX8+PPtwzB/ga3+vn24NpMTNlNkpo7r0r+XcbLRTGph2fR03fG9aLmQk9ybwReiMY5l
rHwQBAxXr89PBNtUEiQGt8hAyJDmhdVGs/97x/HbATmmIZhdMyxw5m378wVc8VYn4/vQxB+lP74n
3iw1VRddxM8+g+XMViEWkGlzImqR6/YJaA/zwGW8VDF0JWvgzCkazVrjwo1uoR93Zl2hZO37x9yt
q21IF0/HBmgfe1jjlPELVqvihIlPsFBO3mywX3qtGlR9YYKYwzWyW4OZ4KJj/plqDl7nl4IjfulE
/UKJcisT5FvkYnih3/2aGGT40BsTSScP+Ly/RJO5L5NkKSt9Oe/qjtUd14LNad5znkNNv+g1svUm
etW99OAN8m7q6qpmwxA09VjhDmWzns9wppjZh9tNiaasRvY6b4F+n519VuT8/LWu/2yYzwPZd5bo
j/OrdVF8DoXaSmgy6YPWuOuSzHVeFalrXeYX8clKwb6di6y/aiS9qVCHrsKHvh1uRurs7HJ8HxmJ
xU3zns8kBd/Y7Jqqu/plf9VPce3qaF/ldsBvximqdVi3H1nX30xHPc4PdOdSx/qL5fc/i4i+wOzL
sehqMxMJOvin1RcnjtUnkuZx76YfdbqX3KKCfSTw1KWJkGqOx5oqk8JS6S/e+Q/CMuFTWzXZ+4Da
OL8cm74l+8IZ3WIXhMbjaEJpGzMUVCsnJ/uiDBRDV1OIpzTfucxH4l+8PbXgX6NC07Q9l0/AGKmr
//L20nVBGQVVuRMdoRSZ2PzIaCxpX2fXkFfHjF9pe3fqKQZb0FjkfJT9omTc/sUHmZ/vn8u4zJB6
VJ0pafnzv3++A6FZ+JHXBsVuDo3nR92mbpNpR8/VH8aKsknWXV23WHi1jeUNpxuraw655hAxyyjn
+dYOBxlCv69//snmCvb//GQMCemuC4vUxfTtp7VRpaGcktEr5nGSgkTsCAAPv+6YLj34p4VpO4wm
9G+fwX/VUr3MxnfqVLewfSzt5FX31bsZkR59Fs88e3oMt8LRvlbZdMdS/dFkPsEZKdJQ+XLycTvH
OnOBxvHlNk3sHbi4xVzD1DvyiAyoHNNvXs4JbfLYcS9k6K0Asi+jaLgmfYNE/iXz9E1NaQBIKHrf
cdt47bUe5S7rMJ2yAip8s8oH+2XiKB2Gck0YBkjqroXjezrpXx1lXeAvLF2zeUTjcQ2q/KP2e14+
eW1mqDU1NGG5cGdZNYgKcSHKqI7nJeqFXg63qCmLv3hC/2h5WIYubMMxdFuIX9apyGI/LwUhWCTa
zRyg9MwB5NnbZ91R3Y2u2f/5bTfMP7rv2M/MPQ2PqNb75b770vCo3PNkzuFYmyXPSY5ZuXlPSnlt
KQtsOJlfR8CFYIkCZu+HG82AQ23lOOmxdAfGAKfnqC32RXmeiAx8v18qUTyYDCwvMBgoFtkwPpoy
oMwqHlpxjDsPKkQxchFJrGXB7AKewxSq5teVXrUxUcUNzs6iPDfXTDNWgh/lB0Ooo4+tzZwhDdSc
c7tZ++j4x/y7wxDXHDDQ/djO8XgRD5u4fQO/TBEHNbWPy+VKGSkDGtUuHoWzBuNEDgYOYGVVGgK0
PBQImJusZxUF58AL+gWdkHcD0ArUwJuoq3Xehw9Fqu7SDW5x3C8HCtTUJ80XkVE7bEpGLsxvDcX6
klRtLunNp0FiZ5d8bL82PceyoFhVxDQ0omvNIRrTR2AMiWs8h1EQlc6RZ70IwiY5HHJrPCkt+dBE
tROhvfLCfjNW2auRBQdXEAg/qsrcRaO9G9m1h857cQbjcS6GU885IrbjcbUZ/p6ryIBcRD+x7UaH
unhSgpSen0OTnIJOeJHQf+dT0DWGo/T098CzLq7xl4fPH2RspuV6vmug4WC6/pelPbkafHENC5W5
uD0XvBW33bi7QfV1/pGxGdoVf7Hb/tGub+sU5DzPpSgg5r//t54Zc++xS9DKZptSrm4p25P//MXz
8xmx/bKjA/MXljX/6mM1+fObxFGddpmuFzvLQ4In7ZYWVzbdGsXIQAgHhUbZE1DzKzSO9eiR+Rj6
sY3Sj7kGCSn1mHTOOjb9NfCDuQ+18zVxSSkKD8J6cdkIXUbakojvKZtlmyRvnsPb1ANpGfUuC6XT
vBGnubr3obgPCVt1Aykf+x9SzvzcOv5CuQTj3P8+SF+FPxJ1d8ey4GOSRNKEv0e+dUkJkZVJwbIt
zrZ7naTa2ZSB5w9pE3HXjnMZTeeGsJQlsx686ktF/wW2DLO+j6mZnH3Z3wzXfglzdfQcwNQNhgIi
XM+Isjl4mwMqcG+r1G5OLI/jFIIdJMNr6aaIhnSM3udCDeVXo3drZnuKda8oTBG6ftgcF9pIxZbM
Z1AMDeFbn3EnPRiec+g/v53esNEMif1SOP0tb8n2akTYhY5Ah4hLwezjswSBvM07+Bw/fi6D//VT
4an9x3/x+3dqYE0Mp+qX3/7jVub8/7/m7/k/X/Pzd/zjHL83eAt9dH/6Vdsf5eU1/9H++kU/vTLv
/s9Pt3rtXn/6zfqzY/7U/2jG648WyN7np6CANn/lf/qXf/uPmB/CNAxSnP8782M2sD38aNof409d
99+/7V9dd/PvlHAcwBJUeW3fnEOTf3Xd7b+TK9HyFlSUf+q641HrGK7rCZuQ1v2khfzLvtb7u8+r
YZLhC2JN/f/RIEO4v24j5GqwuuZ4jYCN4PWXnUvUTZGbvd3sOA6XTTRq56kjRAp9RMNJ08hlC2Sd
xMns1nUe3bTGCZgozOnJ5t2qT4P6Fvqk4WGtr5IuYWC0lbRtJJlR2jC8pwCuLZOsRD2vKmPh9c53
K1fBMYBZ1ZTK3hjjZNItdPaG3tKk9J1qa74kMm+Ywi7HRZkT65TAleiYDvkGo4R8ZQpGb/zYHJ/r
18BI3hqvTJ5aeihrixO1gARyAhp5FzBNllLz62PWQtNrW7r7WaJpm4jy87bPqkeMeLqLN2Q3r5rO
2Ia39HnCdh9mguqkfmfT1dZR6sfLSI0fcQFPNKQ3iUabPC1Ep28dPvvpGHG0tClzehx+cOsL612T
yffa9MttqXvMKJDsVnVHBJ4xNaZRfoHeeHDTwpx3gGR5bnJ0b4J9Jmm0eNXqTbvy2pKpFVXmm7EM
tX1jFbdkMtxNbaX52kYaGlj1tPLDJN82ofwyop/YFXTTAllsheSVKyeTgCrjYjXG4PXKUj8MWvgS
UmBitNK/NY4QWBHfKCADr5LxKY9QCjL+pRURsOWq2eS95S7r2EBxXjLSlTCGT2hN4VYSLxQ9nQFD
8LsGZQYAbpBHPn/MRVw1gxUvMVEYVnUrvlsxw2C6WSz7Mdmhn+A/anoCdLv6pZdR+0nkgnQw37gV
L84OdsxM51vnA0Y0zWUJaula6jHXLR9MJsWGbj27N1i5Pi6c+Tuk42rrJNCoHSQG+viEP8tViT7X
bh+7btzpgsvRwJdatkqjAWaF+KvcdU1xU+iMdHxO4Mx0hMk+pn66FxHyTXvChChxMcwY3ea5o1sl
4+BsTK5z8lJmYqRRwpsTEhdgkBimMcBFBaMpUrXWlIv70sDlHfIvwqV03dBOScYKrXyKo6OPzzDh
1RqPEy4tiy42zBOC6phC3i6dajiR9qGk4SwUS62BqcMaVhus+4IlMSpGj8w+J5geTPXejOQyUb4H
0SCnF1kz0WYw1usa8Yo2nrdyGXJwpKk9jHH6UkwPpeUx4YgRxNLtMoQvk8IMwl1IhbdC6jPqW8uY
NT/IN8d5qRJjoJf81aawNt/U6WD1ADJqhwnTJvFOquMipVP00reJdjAlY+HNGDp7y8RuLKcGQmes
vNcu6grkI1sVS8YWQPowCFTY+9JonoFadycv0Kul3uFzGSTNExDJZd4Yw5bk+alserENBDB7ZTGt
6uYQ6LKMqfbI0VewguigNhqVSMUsdZpuy6A0aVM7FFVYPPnaGgbF2WhMuyavTlrQkDFF3jIzlU9g
3dAx7h3MN/ydOZGse+I7TaSnxmQjiZvseZRTeOKjuMvwccw12BNe0T5jvbNwx4bZDHfI1kHPeCnl
fMaf8NZyShiRiaezWGy+jOoc5UbN8bcBs7yT4nwOZzsYxUBOkM3zFDFlWIUleGkMxbayqiflynKh
ZsruQGIUD5GzzMfktzJMmXkI61vaBuC97axbYizkYY8lKR1PGfFtm+InCe5vY6Pb1Yx+Z32EXhmD
TeA+e/60G6G5TW5jLADYZacR2iR0+SjdeO7wnGUMlGVmRRm8sUxSUe+uOZBqJ8/AmadYS6khsk6/
hNPorQxt2Js5WUHU4lSAT2ZYlz+8ksp6ALVY6NDyovhNw5lsATt216WV2JPDYAdYpm8NtfBYhhs5
xOZKB1fOgjaGpV3xADUifSg7bNStiPnZQYGus3tvk8ZkYo2bM3PCF6kQByLQybtwoonu1Zm/TW1j
5VGAWdkysdbJbqDQ912YomU+uyfuGpklysL85vXFtJHmePKpmIMHWGv7IvA79jjLm/mt/Tk1fNxX
mBKSMkhW+I8Gm76g8VjGMllmJbQDGYc/Eq3a9f28qca/hdFwDquaSZEZsYHEet16I/OvWj6u5Iz/
awFQdgMd1jSkSWdpzEEXZXhJdXPOE21748TeR+xqlBpLwWR+4XxrK9051UYr5uIRo6MmeAM8Nbem
haVRk5uY7TqZcQpirFh7c8g2uejqR/KBZVtk2i5sqifqeNWDO2jxqchC3HJyk7lVgNX+5D4hRhv2
kr88eSEydqNJnzDRQcXAqaKVWr3Fwy14Grrx4lPPPcKRSTdF7P2mNPMQaiI4jx2KiLoXH5NI7FMA
LWdTCJgEIq7bc91iQz+lbE0djycW4wULLjbXtdcT5atveujjxDzBAYjlLgeFt1S4jOdDkS7pToDt
p6XtJ+2Fxni31gK+bqzZ69wDBEme+5LeD3yPhal0RrGiN077AUkLX6by4Vk1r4MO+JqyI2ZRg9Lx
36rTDe1H+k9lfPUnWoNhjzAsbLaEZvzAcfSFwnm0ybuctpEObPDzYZwQUQ1Vh4WdDNaqBJFge+G6
Sq1pZxGmLxL8kh1lfMtE6G+dzL+4gRo3fnMXreYupc+I9BhCQGvYanRellWczunEpS/0aWc4wbuH
HnNRQM1fmtLDkFW281C6u/O5ngsUTMAnhvjaaVgcmP2zq9yt5eDe2skYXI9P51x4oMsNGgId7Y3R
k3AIe6XWnlUwopgOkIxqDdRmIQXGf8YHB7NlGCPeyqO2aZz+kjP6NwICpX3cCQaXm2+mCTjBZbdN
0Vq0RjpusIQHzTsab9QLvkJyFMBBaLpxlJlR0UGHZJK0IkCyZe2uFKc5dfFs5epiizVOcCCBKRey
K1YBFpgLL4bGnXxrY52SX6IwGWS83bfaiznG0UaipFpaXFzYGbhHTaU2rrLK+lrRYgHUBF489sAy
Ke+hmbrmXBr2ZozEQY+iZcsmR2zCYBYbwzryRb/Oqj2T6I7VaKtopCfecp0TJ3QXFe4zJ210uKH9
bH+GWdQaUarccyg2ZF4x9O4WJ7QMb8gr+tN3b7KeUcoNj/BwN02beNe8eEZ5pjGFFbfH1IjlUVbR
Ak39qeRszjkbr8VkconSzt81emZuw24T6wmzwrEbozyqe9AlEztquPSsploJh9yt8Uz/lNbmb0lQ
TEjRTqOC/t2rQ9KGw+3zF1klX2ChJhfpUoe3VMHI3RgyWBnW2RrE4LQJp0DfgqsolzEcVtvhlTpc
Q540jYO+tARQEdtgDwR5VtWFuQ+qzl6MTLXsLTu4cSSWFysA2BAOUb1GseXe9FC4+9Rys6WXpNhz
TZ1LS0fY566evjkKgIwBwQ9isDSuxMowonL7ptujfQvSdKMXRvv0+x/54AMKSel1HKuFHXXWLQ15
ONq6BJkKgHPVylrgWqmNazNjPr2POvXF0Hh8qQolGzvnR4iU9W6PyG+xTVs5otP4Kd7byreZ/hLF
udBnRWPlxBc/F4fGXiSDO53S9hBPYHAchYhW6umqD+1lPNSQifS955YT5jlMYiJ1iLyrYdAzs5zh
S5Yh7CpNVCFmhbuMsJ5GN31wexkstUk7wFdKwPAb4a7F3Wk5ye5mYr+G4KG9Oyp2l006I0QHhDUB
dYS+ClZBEaPEGxvUXpQGcq2Odhxx8UZK5njj0vgq9WZhUdXbZoIMIOjLFweU7FozOUqiQezQQjfT
yCwpyKKkrxm0ORb57OJp+HvDL74w5a22KQiUsIp2ds/Yo8MVMggXdkUj+gsJx1NBpS03XA49f9BX
PYfdogODR3mHucfe3USxN1snwIbpBveWqyKjFd8AuujwC7XzcNPE/niAO/uWsVGscqszFrnZlmB1
rWPPcwP7XaHDmaoN3WjL44oYNjSLKXmJewA1Tdkz2lp1tEVjXaOz5gHsgiWUSEqmuhp+S763UFef
iEWg8rGYPRp6tnlzbL89ui6T8d0coQxadWqEeytyv36op2JrR/YbwXm3tibG2h3VI5SUb21amU9s
N8cGxzIKUNJcgrAu6FaFzYlsShmOTtwjTKgYooNOSV5J8yiPJA0bh0fAqdNnPRFbYY97pEz1wvNt
kmPT+2E7PBs62WTeKrFq62rnad5Gy+WTivV8pwSPLgOrcYQ3uvUS2tbZDON2O8w2BV3b7I1wnFYN
UdzKLpJnOzJecEHRV3maOushB8LiAYoJhvBcTHALgiF7BiJ7gqD83XNIVjClex4KyDnt2P1Gd+08
SddbdhD7l4MrXryaBDWtqGZNqhoXbRSlu3hwv48VpoCDEv0eZ4ppbVvho6MBZPazXILrT51l7JBF
6HQfToJAgp8uBHYgkv4UT0hnpObuW2+ThaF5BQE/H4NiwVQosWwYf1RhuREtjeY6DqpFneFsF/3m
utLedllZ0uYUakeXbpiJ8+3KcDi6gzSiN9/B36VDRpqGbHZtl667lp/Y7D74koaeuxzSZq8msBhx
Kv1jo5Kl3wNPFxwSt2HytgF2f6u5PLsLIBWBygfiFlYnx0DDJUvrmwc0xIkjcbFKBN7Y3j6MmJvv
27Y7B1T9lw7tu5VliWrZIY1/kJPzUCuSPpRfr4QH76kr0E+SP/jOzlXltHOn6ojq4RamsYQuBx1L
gjGejaG6ZWgbPPKWdrcLW9tKHq6FqtkuYgE9pMhzjrkGdFJSG+skNdgk20ystLDFewALla2R4j7g
GBEwMLdzz5MQZ5zg05PdvDlu3x2tqD+bNRq5BClNIZzoUoherokO670fsz/08KL3vezVitKSxI6P
kNqrtV0piPLSDopyfY44j/asyIAVapwDzTUpkTv73gg8GCpygMNT8Yz2/hfDwrWRAOtHkVRvWAWm
+B+yTgRPLGaARGHYpwg4AoyN5r5+s+t3aHgwoyZkRHldr5wJoIlW8eFAkG7L1mm2A0ZTDomMNaG+
DCf9mygMJOg+Vk+2NMUmjTjKw56oERSseSys9jH8FPoyL1bG22oEJoEDa7lxUCJ717FvaajoLk2K
BrRRxShFpEd0YMrAROtPzbqziLOnsDmoYV3V1ggX4YjBYbAkCjMYM6nCaCGaVTyg86ktErwMGtjk
RyFxChytsjXOaZ0ZTxdQ5FsS1zsn18cw8iP4qf9Um87sYAYGpOXhDsKeEpWkTqXoN7alb64R7MA6
063nHL+XpWsRkk96ZCyFgioAwqXvkEYZVNAa3LkaffphiQJAhxN/DwjAC62YUWPj6wB1emmbHOxP
SRl8t4e0w1ArzBcYrgPfaD12jcl6Bw+PXJIuoulU7VKP3ixg13gAMrzRa4RoXomy02zhKHWEhqR+
6zIP883QP9hu/9w15dHJFJgtQqFVYgF9yw37cVKIAJPUAuJSJ/e4JZfpCQ1AUaXBwU6BJZTu98nV
m2/pQ2HpNsOQTbSCtd5tJu096ihLteF3w+QFaJcXTKPOcqYqXPsIpV18JlHBxotpIHsFxExyECYT
IJeCtIRy1roZ/XWhbGtDRglBZCJoMgHeS6Vp6zBL3hju9pdCpxQzlsmxcDosRvoAb1oRU0argtto
T7NHUv71M4tL6h5nOfMScJhtpxBJvt2tMovr/JlK0MPmVYkYo/pL1+BOoEoXxluoDtH0JAVlG63s
tWULBGKU8SJvwciFSV0siSaardVh8jHH/WgSWUV1cCQ9szdBx+OLVN6ca2g6QMxFTqkmd4tqV+Lz
sAg5+tdtPQ+p586wbzvrLdFmZZjUD1ZEjlyIEiJmvnezZ82wX5oxKpe074Ct1Rm1MLEK51LlOKB1
UHoY7iYc4WBYaqtUDnjWZLWxC62amSoXz6IkfwxGMO1ZhL9S2eaQLqrggaGi6TyUI35OQfgusb04
BG32bPVjdhRJ8tQ58tQPkTg1bdjjlAx2iyoJqD1F0QX3n/Gaow/tmRCmRj5esrY6tsh4j6XT08os
a7DPKC6DoMqWUY5uhtGS53jyUMdp723iFxChmU3xDPv/dzD+ww6GYyBW+ZMOBnDX6G9LOv5ZXLz+
3MX4/NZ/dTHsv6M2dhBOwI0Vwpl9tP/ZxfCsv5sMFVq6bliORZedHvs/pwdN578pO5PtSJF2yz4R
dxlggDF1x3tJrl4KTVjRZNBj9GA8fW1XVtV/B3dQNchYkZlShCTHzb7mnH3+i+2kTYyGEq7Dp/FZ
/2eP4f4XH2qr0KEs/jYR/v/wy3Ec3jSx/31TCR0dUkIYeFgbbSyEN2nrf1uHBsWCib7scxKxPHnw
l+bNUyY+iHza1Y0zPuVukD4l+XyuedsdxJDYRBQJ9xk9NlGL1TqevQoEzFz7z4CDw93aOzUkWqu+
mw3dHfpN7xHkmUqa6ZEYx32SULZhGgLhkoEU7Mem+cCmE9rFtsD79hWPNfiqcG6JjqybS7GScJbk
vdkMmR08teHKCNKLq5eADX6ByYEs4dh9VmSY7QcUwRdPZ+HFn4Zxb7esXJyUI6RZgEhq0y+/h9Bi
n25bfOV+eZG1Xx7XJa5wLpr5U3RdFPO++5GpBjvRgJaaMKhDXvn6g5wIxPxpwAivhLZA5uDbYmgZ
Uss09+OwDm99xR2q6QujRgEY8YWdvtVJGVUeKLlqrS64mqEyPZk4ladJtT+RrMMiZfxqtwuzqMxT
d7m/gu4YLXobIhwH+8HlWAi5mKHXpVGLkuIurO4mhSejj7H788N6F0hjIZq4pzxcX7VfuTvLo1j1
ffmPBShIa/460a89VL2WMqZkh98y/Ejpdep1fh6LKdwFDuETzjZLZLWvhd3vLdnrA8EPeT+G7+KS
Pwnq98dkXD7juZr31QKGxBD9tDXdqI+MEudk2vczCzDC2QneRHVAgPxz3U32QzXeFOFVmR5CvgXH
v7MUuctkeewGbdVbLgq4S4Nyzn0A32OUXf4ec83IbK2JTe847UjRBkj/h/cRML68ghlsfHFlaVRC
PHBf+4IRNVlou0Wl/VU5lYMPJG5OIXPPTech2GucYdl7vDj7IUwPUphp76NCOZVLC8cuLyzKSwOB
l/uNuatOqbu89GLPsGt78auxhDmapHWfhHVOpthlRFKHdySpN6eFPxQBECXXIPzk7DrgZlXWlrdr
2dpbcR4eBl/V23wK3UcUbrg3porMULf86lxR3DW3X4J1uKCwz47pjaIsipLnPt2ShX3zxsAhD8Jn
7FKYArPFuWdbWkWAY4uI7J6XImsQtQCUUDEj5jk3ZNLH+WPmImtulf+0uMRE2yllkd9TznZVN274
MspdKDIu67aHfcvI8DFPqiqqrIB5IQBESzLUszSx7OnKLGzQ5r02gD+JqgaMma3tAaEuryl8mjzO
14NTuXrjGpgtwdjs7CYfN6/zUo+XpUt/EX9Ynrp2pUj1hy15b2WkRadupfWBwXp3NOszw7lL2zbB
YyAqzCn27ds37P9rV3fHBWtfNEg1EFfCw9rEQxbp2pdRbzcFoeSFumRz8SFS2eFXcl78pDhnsevi
4lV4aHHhlgCBMZ0Vm8lP9Gel7UOApmFbcwLf89758AZscGtPZ2uX69O6OObE8peHO6MoipsU9ZGb
7lKEqky/YrIXGc5HeZ4GFHMT9FhTqiguC95okmOi040fzeXiPLhZ1t7nbsrep/6Skqpes3M9i5aV
2psVggjFcnuPA8QGXdSpUwghyhLucE5VxlieVC7SDhlIS82AkAiTfl6ms1jDTxUOGTPvoNrkXvXD
jmMGVDLet8rSP7Lc3RgR7MfWbe4TesQHP1yW5yazq20ZNClM9tXfMLWhn1JsaZim+1tpVeN1CDrn
SRbi6rRDfVVz8LSu6OM7fZsKJ/700IJrqlQLQ2xKd632TkkDSBJo8E5VjdqB8Zvy/GT6GCuDXWQn
GDx91JMeQYeRZYcsJYI0c6z8mDfWLw8x2UseO1foJ3uZuuO9L/zb0hvVFPeQvvM75i5m/BCGk9/+
RwSpc214+ndkK4qHHisjwM0AodYyjSzySLdNxq6mG5HxmVkklLLgJ51a+O7GJsYaaRNiCPBoaeL5
OOaYWea8Wu78ynIwfHkhnU6OBVZgrEiV/gILLa+Ba70ZAQaWwe+bDnZMOFGk2IGKHBuylBjGv3kG
FN0SzggsUad3Xg182RJrdqwKpPGY/D7LzH5JsgU9Z5xGpEsUr5353UzxdUwd9cZm/bMKxkvTBHm0
Fn56Zt7Sb5x0dLaOx4+2qgJu2vUWfYTgLTGMmdfZfK2i/jI+HzlVVcqovsXF6EEOxm7Mcpg4NSie
axENcdg9hdYJ3fmfRKfhe5tgG1lF8pgpEjEJ7ES0bwpnOxtgi6JoD3XHP3Vu3VepG1VsUSK7IR5a
9k56zNr6M069djsXlYYRnQIWUGsFkMnKD1PcjHu/Y+xDzP2xXz39OpYjGVUYow6+rcOrcqejQMCx
DzpGad7kibuwRdCjrUEd1OrjWliq9ZTUYo5UKqEBmxotmhXK+0L7X46NOnrynTe2yAt9vP24ZlUC
rNP3nulUZTLPe581xHmI7Xg7eg4INzZBkVNaYcSU9K9jzE/CS+x3Y1/EVIfvpkTm66ifgIrqLRLj
EDlr/5ZMIUOSQYz93dpabC9guEozn7U1fzb92bJdCOJto7dII/CaS/vy70USmPyUKsWtmAf2TrZg
zbueO3EcGUGW1WCT8IUGIJV99RiWAOpW56fTCu+pmIWNc7J175zCzfZ5y02dSvZpsq+BWw0jxF2i
6151lq943rnWR+fWCJEreSyZIl46VBAn2lEb+aQ5I0ol4RSkao1PzMcOEK/xpV1iSKk2FuiuLezn
gsjTYJjCi9vqwzR34bn35u4cuNdklOIZgcfS45RCb3nujNanpkDYOGrrMi0xFMTU7+mcm/6pD+NL
yAF0x9Bg3KZ0tIe+60Hm1enZb8WwzRumctDF/mnXlqoAmcR2nJ/aiie7SfrlORE0zwTPvXbkDJaD
L7Y1Lf1eDcnBCjQxbflX6QoSwwfzpxMe8c9hjHJisLfMXPP7ZWVZyGCw4espEgQEArLxpMqYUFHw
u0VSfc3SV3sHEF2DXnjrF454yEqefd10aGrNIva80u5OJT9UyMIdesXY71jDJdCwc+zhKowmrcbr
5GPmVfl8RwfIwGymayYcTkZStexBJye98z39D0szTH1safyUCXEvZX3qZ9U9upb1MesUg2P7MqB7
fMkP32VEIaAbrvZzXhEMLdq2gJI81p9Ti9aNo81aWaAUv4OcskM6PWOWJsBKB8avSZob5rzF4Rb+
qL1nK5XzlcHPT49J16FajwLr5VbYef9EWNJmIajuospyz9jFviPvdZBljVTX/HWZjdyRUBJs6mTl
UghuFtoMSGpO4AfG3yYas9igNm9SqrV8eGSduixyTnZJPj5Ss1Zk6eEw9YMF+rJMyiO4gmKLexm7
vpvY+zLw3ysH0LKFwvpYabKYnYC9+zKJgSi3cju52E0kEZhHkpTeZD9CwXbi18DqsiOkj+zg5fM1
pXZDULWe6oawvXXgPT/wFfmO9ZqPZydW3Sd+FP6EqJny9trIeucm81PIevVUNGd7zOHjIQGPQtuI
s+ec9a3CbnPfjihkGCp3GBBif0JmLpv3FKtWMXrNSU0Vd2ezYglAAZ+l5l5nHRRZFLo6QZTjZjZB
ktIlxx29pq9QxVgU4d2M93UiyWaflvWfuubKjS2wKkVt2BwakB3pgGlkUBNDy8VfD3RdjCkst6XN
sIJ9T3DSNr/dKH0xfVRdLk/fxRBf76bRC7F7Q/PSZ2Nz6wKc65oAz57X8C4o5pmMXSB5ndOw/mRw
ltlZvm/T8qmoJJLieSYuBLiFX2gUkAUp7pmHDJXhpbuppYF0fCvK5mBe7vI00fxInHbTDHl4EXP1
lWs4Mp1Vl3ftmLenqQbrHVi3MSvjppqeaBcGptkpvzW70And47jkGNinYpe3LHazpfReOlcx39TM
pgS3JWnw8Q5uJdJyNzT2Q4dd/vt/ZpPCxDw3m7VqzKGO2VWHXvVMbhvvXY5jxCzDSSehZnjTjPiI
83A/euRhZIRfU1WGJ5TFoFozamrSU7YqqzSrI55KmDLZIXWdYzCo+zpErcefzGRdTDuF24Fsh6/J
ocLy6AM2vgcCUy5/A9UoXKXcqeVQ/JbYWlDsEFweNA1vFWavsDV8tBOEZ0Tz2sG2DBlvc91PMGyq
cxlOcFYM4+x+cB50Y7PV0W0aH12LvSs3ZhuVSf6Zk6C9i3tVcsVyDPDS7fryPffb9UquNBiIVXWn
oS2gViSEYep5PvqdTVK3kzyEsBhf7ab+vEFbMg3pimyYiR0fZ31slvQil+WlEuRE6EHAKY2hkEvK
lWGhYREY6I4IBl/XHk5tVnR67wWgh8dwQQ/10vg9BOSGcKimGBGddeA2Jz/uDoFlTYcyNx8hg/mH
eGDjWbJYjsLbY9k5Gm69i3K9KO4b03xkbAJ4/OqRCaybXZra/OiriTwIafSF6ay/V/3C3npFa4+0
93MMlQQP72cReMJ+Pyn/HnUhQUEz+BwCUYJ96ecgQpfigmaiPdktFFaW78SsoxgBa4Hdm7DuI5CE
mXu1Bzk76YIXKfpuuDNlwAQP1YsxBT/x6ZbkAOZ7yoleSZPpt/EaXm7SLz0Qh3cDzec27SXfXEWG
+Ohn4Z2YeatlFVPs2Vis+W4OrqZAulcUDGd1WrlgNNjzpBjp+75BEW7jhcsCwTqlcSjsbB/5TKaB
rrhnP6BawRQu9rYcma333u8MkVYsWr1z5oQ1bzwAjz2EZGIf0oLrfuDc3qNp/Ol75ne/sp5ys+Pa
L+F9c2Mf6boO79vYOjVL0eNUy91oDNzlGduEz2to5otpetrygUO46UF4Omt8TzTlF50rH1BO8XlV
wwdaJ//UON7w2OnHOpsP3OLDNeY+OkhGOdHNEJgytDqMLn7fMrxb54l4BNbopKQP5R4kjx0Jhv8R
1P1/FIrMaGmXnFKcJgx/0V3pWParn/juHS7C8pAFDaBwelNuj/o5jbuT6znDtSyJlZkGMqF8RWC6
qvpTVz8seGPuHDKFyaGO+3Yb1BZO16CHi25IGbfRBd8mtdmhivPsYMlyoVKvkH54tf0ghmZvhWTG
VGn8nhJwN4qm2Cc5xmfbpdrRNaEMIYT0EFp70UDJda3hgAHH2TRlInYqW9l9GYVc0MV+Yt+uwKVz
xF0c5m9+NyxkqHPPmeK4mg453GAuVTlv1zzuX30EpL07kIoaevf0HYdbAPjjsIjnprRu85z3YqHo
Er5iwZTECOaGikM1tcGn50X7oWHn2vG05bpcD23skb3do7fKOodNIW1mVafzyVrVk02e0aNWX1MP
ZkDM+rGxyT3uB0Js1sojncVXJxvRaDfKi1xr62hqM28rx1/2RcOQKpBWyNs4Oxn7fqQdvmeb+FkO
Vv/eKgCzU/0LZEn2IsvsM86n6pLE6df3jZWTZRT3dbBjS1Pv9Wq9TQxiVtvvXtKC88XFD1A4wKHT
cZgOHHIo3jpsN82TmwwlsTpuCj0jmt2Q760zrFIgslbZ5FzZDqI46skZ0Tzk+N5FSoCR7o8Kstnr
ylKcRkTgm+Ch5q5+QMQV7lBiCbpmmZ1CLBEHNw3aE0SSYKHeS2bbHOcYWQd6QTDaucOsyU7++mtg
HsvSPwrX6p8XSkCHab03Nj9yVjFqAItVuwWxqUvJbErqC2vpv7nsxD2r9Z0HTGUjGfFiK6ol9lmH
IUYv0geMOOGoTu3CktkHrB3DfUZffephK10ARNVbthKAFpY2wFSrrSM6sBeN04n4koKMmaqDeuTW
hykNY4aIuSZtHTNFOXvOoSnJ0Etu4b/hIuWvkejjVp4ab+4/7R5Mi81Uc8NJfkVRnh7LPKbE74NI
aSu8F/qPWobDsrREB/eDilIR/kgtflqK+QxSIEYBeAI7YBf2s1iLbOOOdDNUNvNj+6XkqlHJdG1E
bhl5lLG+qyrLe05x6ee9+Einwf1KrM84tsZL5nrnEEXXCSpzcskVoelpOF/9Xp4Y5LIPQhFKNBLn
PLe4FVmWxTCmEk9W7pEwkgXTAyquU17OTHNdVbzUSDvCtQa/7zXLbop5ZvVtWOvO/bOXdQwzkaxT
06bBDtRJvdWy5rAQ9XtfPC0+vPzc8387bjoj+A7qq5SkyIzza5YUwVXOp4QZ+l3IvezYc3z0+qXa
9my/Kb6R6q2+hXquWtDvKhUfGJwzxaoD/pK8hH0cI49L5gJRbZJA8iUseYM3MdmzBCTrYMIG5wx9
skfNSfz2bWIxsQVGXR5UByuD1ctA/ybftqp9i49n32SEKBGIvF01s/KgSh/Z5z9rl24cOQkkgnF6
J1ZsPXE/P8xS/Z48Hb4UuR2+NJIJwcJsQsnH2bfM1rat8DZyxmhQ+SeL5eTWUnH7kmKttyju7uek
+OhL2l6OywyJcRs+MR/Z6gWYP9jqCmWZ3zLWZ92rjQuQAl4XC4KzsQ0gN7dCuNtWBzU7Pxym5ghw
/B3ulOzDx3WHSOW9JbZ3Qjz0reBmL/7XL8KckSXjD5VQOadLeCKbvD1jz3/w/ZnCFrnmU77oFx9R
1YHqazmVRj5Q6iSnRBTpMUzRTKUTWcNxCci+1Eha49Yh1N0C5zKO9tlLdMcsuLtJRfLuiJy2w+1I
fcRdkTvsIvq6/zU12U0SzU59MvbjUrnVXln1T2VhAFiLBBKBPnPjGMphjmSnVPV5WAJzLKGwFyX3
kQ9Zok0CDH9J8BDcsu+mbouM1CVCiLFxUT5b603uFi5n+/aL+LNkjAarwhydYGrI6/NeBCOU/RDH
X1a7WDupOSZHNMEU9wgpkUPsLT7IqnNxVmN6NBV4vq6d8QlM4koF4u5n2Y1n4AntVo0WbrHe0oic
kOgMXF9Bj14zZHq1yfKQyt+HypxQVS+p2nt5aBgbkZfi6vk8Jsl8XmCKKH5szG67YhN06SNtRdS1
yDVcgvbQqHp7AYmxH/3iMK/tk4wdGt4SyrZVJQiHb18ngJuV79ejxy4HQsPgkFuhfgtGfZ/LBBtg
60cYPpYjJTWHqyaOxc68W0i8m25/DxzaZ78HJJ2bdT5UBvNLu/Y4MPgloVwvdCBOpmU4OM9Fv6sw
pjVDvGfr/6G78k+jdcZZhEK99weQ/7SOrlf+DfS47sZkBByP1J85TU3wx1CQMGCCw7y0vxfEpT2L
I20VJFKFP9b485sX76wA6DRmm+9Yw+CWbZgU6DCT1DjRd66hsCDBMAIbo/9g4Rn5AlNg/xJZoZnO
0tPFIR6nu8LJu7NZnBmywPxrSGERJE7xElAHbSn3EMea215C6pMkHT4h1JOmYaIjtG1e6brAFt7F
KHZqL0IuuvFH/8x0UO8nnvfzWlXExpGqRqnrLkDDa7MraLLgLhTzLiNUd49k4heiyD9aroehCV7X
vPwnRoVLgmbC8oZFBrekz7NyMlban203Sfeoc95jFupnR3Z6Yybz5aUMKZswogosD5hHHvtF2ScD
62FVUFPZYVvgU4jhiZMFeLjhhWjrN5TdsF6E6Dff2DAFradDBpFoD6QNgaa+xIQs+/iiZ7bidt6s
B+YTPDxJ8j7JyXnDbUPwUBEcPQ6BU9AG4z5pSIpbG/MWlq4bfe9I1l53F1I1+bse7uzMiAdLjcUP
VGpRblF9eEGPTNH2XlNrcfYChQ/BoObdmRd/J2CdYc3yJGuM5FBYCPJx68pP4xNYaItzYscwQwum
3EysjNg2rE/oZRDryZTAFOQCyc72YI2MOnE3iBq+mfLzLRja9FiHaDWf/30uIYJxgrohKEz/TWbT
fWeQFYZ/vOG9y9Jny6Qx6sj2ZxDaM5OLkKCA2r/ijfe261j8XYSJZDgQC2WRfmPBtN04Up0YCxM6
2A/obooY9KqW7rGpA+ds8cmpg2RH9rzGfj0Et8t462aaooiHEs0RM8S9T+Kk/5syhSDsXdj3MDkt
eTeX8vmW81mOJQA/Gf5UTvMlsok3b32ZCgpg/2XpH9dk+ZIh2g0raGhw5unTqsk8+63Sh8r2R0Tr
d6LPk8003ppq560T/Qv+2rMFfCc203OjxqhylijlStjGzIJ8sFbCHiEZVeFbATY5ttRbyoeeg9Te
zW5eHL0b+3+Jm/k4r9a2Wh6StnVPbDfGc5U6/Ih9eJibfmQjNFLxrkzI2vaQ1ky0WTJv/SHrN+pu
HmgHW9vATTH6SRWo4h02SVXkOVWI5Qy9fFXsIcYkzO7Sgul78lw4LdOI2ia7uy8eJDEneMEmk70k
jJ8oXxICtbl2IIuuUepOrI4RYN5GGuIcIJVEq1UhDl7+5B4LQDwi6RApmPOcPzXffZpEjXGrU7fK
Y9p5JLPSENn+MB9dAwc0TeTxP4EVIpfnsW0AfuWOdQwsd5s4JXb+sD5OM/d207a0SW74p0qtfuck
KzVz5cw0+Yy+mA9sLT+nqQzD+8wPPimIiRKK2+t3Nsb4HdC6eGhkukTcLFn9uYzNDzYTtBg5WiDP
3NL+YpFf2KEku14LwmOqWZ7Dpq32qxF3Uyw3C/UkM7yRXC5XgzSH6le1lNVLgKzMX5aPyg6nvavM
e3P7tDgh4Fa1vDq99USFQJJgGV8F58/3dff9S3M72+Ea1SR8qsdWpBeolHx/se7RSxI4gIb/pfU8
jtjYpSDWqR1hcttx1rX0Kg59YTmdNRvq21fbxvzc02TlrV1XV1QL4FBjij49Jg8C4XccJudGjtdm
WIuDX/BGL7T5qWYYLhl7tKHuaJpvt/TtK//+3QzQKYtJ60MIu8Xf9ckCE2VSXb0vT25doo4sUd33
0AgpfBvKGcazCrbRLR2u7baNnDZ5FTxzX827bmhByORyT1O6nj0xsgSwbYRhVXAfLtBLp3z6cILq
55gQ55MhPtpaBFHT4zmSDtn9FX4n86Iq43h2a5Zq5N5HFuXpvxGxcTDVpw6tmHRs90CuxbvncWdw
nOM4iAvm8WHRbbpSklyDUHBXKpVvvZLQqTKMubpKXD+pNYXn0nb+ttJDNs8ck1jZw/e9zQCLLMP+
pyusV5ktV6wqyQ5e3CVJ/GNry+ceHc4h6IN42wzFyrSMLUIwmevYQ99C5b4ICDFh4x8QXb6bKU94
vLuHYlguLhOhiyRMFgq2fHa7qmUjAVWk8pc7XkkQSt8ksflKZftEt6bgjHXdrgrJv8SC+dezOSDo
laNQSFL01vJD8U5qR9TB8WTuZ9kch49CjM5p7U2wrWeXVy6ZYFKJf1DmUz3pjBzhuokP2cQwb47j
l44WcFOovrsyEe3ijJalV8fYqQmGKpvljAT1UJaowYLbYM4NwNkWr22Ola5O0yfOiZixImMMj822
YrLd2JyMNg7c8ea66YldzIcA00+iYSZWMOcs3zp0bhsfvKIvj4mNzp6Jndw66LDHyhMnoQAOJj3j
gkr9yIjjPgmbIiYwV9Cy/aXL8GfUKG7GbL4OCSIACpOyG3/Gef1L8BJvfGUMXOgRs0zH/nme2q/a
d74s7F/u4F1EA79D5L9qGwmLNgNqAWWR7uMVN8WITdoYnfW2Jpnemp61M5/oeGxuyU0eigkutevs
uB9vzKvF4jIIsIyt7ns4S3O0xz/Cto697cQk56CFacttHSK9zAnLjoag6A42tqBN0hIhx8L2CEn4
WEwxcFDvn1jHFpu25OTRS25BEw/bUP/tdFx+hgCsmr46OXAZvsJDG5bJNqeCPGLFlfvV9f4Jm97f
5T0+0AFlbFzFYJ7zbOOvC1kvGTk+mPd2fAPJXvgMyKSHAU3VTsQCtLjppeuNXMSCI9l/5yHYypWB
UNo3Dv0RwgCyVdBBExkYVtdsLhMoRc9iQrpjdfXWFPids5uqlKmzSH66FKy3dcpvH2FtdOOrzHmA
byoxh3KAejrFpDsWAj+tlcy8watT6PkzGyLyv2IzJ0yaXrouJ8VMrESyFpiLUCY/JvDpmoJM49D+
w/jeeyTjhKTg9n5Y7SGakgaZdsa4biRekJXa1abB9irfj/okwZc55UelG0JNJaKL8dSU4k/cgaFL
3CU/ZGGIJklovKhefYgZDHFaUaWQR1qu9wqVYxwG0y5YzWUBDIg512Ca7jAY4Oc6uhLZmCN1pLu4
xmMGQm7wguHouME/0/26WzLmf12FJ8tIaW+1n7MsX6NlJ1ig7eNcfjndqxu4HYJvNAoZgLDb/grl
D+qPneh9TGUMufQNZFnUT4grFNzMsmOhjIShUsdCWlxH5Nk54NlCb8Xmqhfa+JGl42Bm9o3YSopa
XhbSkb9jl1Bgk7KUXHyhP4PFjyp/JNbQ3wQtRi1qanJPWeMys+DQsCTLpr6ofoUzqeLi9oV5DSl4
rTF3Th2De+rbFq+S80cxD4aFb3lLvUvS4rVsWhtgr7d1W4v+biLBsbUokrnmAiQzyMGIycLUkefd
CBOvfabL45IWZbttshWCEu6xbDQnWaID6np755GCmFYgYzPsJRWDgsjNpl9B572sAyY3xvxR0+Sn
+Oort2JoytqIueO2DMeTwB+ogMOede/sfCOK4zDWBIyWDqC/me2hh/JfwmBbCn52iT0/Wx10lJSn
oym8M4vRctvGzSGXln2I7frkLVie0VkWURI4ZpP09m9Wv0ifG3T4fY5zdnWWR5HniMif6XC6s5eR
7xw72V6q9avNcBDruB0Yei2fvr5PSKxnfyN/lTNifTUHYj9mvM8rPf1A/ENC/BBAeyxJMspt61CS
L6X4lH2pwMjXcDR1tiBDuv0psy/kvtXYNyQqp0GXAaOgU+5azZNf1Y95OYTEHHl+JGPzF2z0cnRr
/x6HMT7PkXUEvSqAhpSLt9ByT5TDtYBTFMcDUQHI86pyuktqZW9cObWbmqe1aZs5EpZm0czeIkpW
7l8GKZtmrnaJlfzonCdyENa3W+IxT5ScKa1nxyGTK9fNtg+4i6B/MusN8EIvIrxDN+ZG7MSXHclc
m6n2P+vSwBroR4Quy0tSAYEET4VKus/Y7la3p6EP2MLjrvQwa3XzsO6EyF9H3/5QrI8wOTFfQSaq
bJ3ynnsr0SHukWjQpvN8ICJz+yc3VemFNdX9jPAQ74uf7UOHbEc//khDHUfjEOzzZMng2HfnovLS
422KP2B2urGX3C2CfRhUXbTaNzqTmTXnQ1rs0GU9Aji9xgER2bbNY6NkFyPua619WwH96eaUHGbz
I39YRvnbLXm7mqZ+awYQX2IKvzJMm/sUAmGVlhg2Vvs2hqyI2qa1qKeB9wRqsAmVeYYp0c2xR1xA
OLF65F4OWYVRz2fv8DlyCg+CWcuEOSeU7vNc396JCzU0Z1/KKvgWM9fipYEF7b+BLBpufo/mHNCO
//vLv/+KQXTjG+lHXtbos2UA9Rkk6HNVJXARbrOn71/s//u7/9f/VuXsnQcazzUsZZQqBrc4purz
lBO5Jhb6TOOT5KY69SJoCQsdG9RGAwQBuA15Pszn798BX/3fv/v+1//pv31/yH8+43/6ECkXmoXs
RrWUkLncrHVwh3TpFVYooZc23AWhIbkZE5NXCh2zSNd8V6fdm5zln2RMumuWZ/Mu9otgI1t1qRWh
dY0v6r1EjgzTQf6R4EY2A64JaiU0RM1ZORMDQcPadQRlXs5TfseTd+CIdfaLoSYZw3S5zmAzh5Ro
4tozYoOilE0lYw7sI9xNY3ZJ+P8mRXeMjoXA6iPDtvjry8ZkeC/Lv5yZy1YLjrmxNx7+uOHgSRDZ
jv0zyYFGmrhPIsCenmVD+xhd2BL0hAzf7TP41B+Ko4OYjKhe3K/GiR9NAl05oIW/LbGBnP1ymluG
BkhLe2AJ6gfMhcxs+PFcuzB3mRnifp8mFEWOTxThraL0Y+t9rP6KPqxeZvvHYJt/GK6m0SritwTU
OUN1c3D7oTnrosgJH0VXs3aO3HbqUDSjhJBAZz8v+s9q8ntqF65B0b+jh2YuvXIUGFU+UC7sFB0R
4M0AOoQNMzzeqsl6RkXkRnxTb3Pn4ygHe5baots6Tva7Z0CxyU2GfSScqqPTqdfaIjJ7mHFO2SM2
bvrlq7tWP9Q4vywVhYPwMiqeKizR9OCdlElyUSAMDtm6emfXbb3zNCrvLLV6LWE8UPPS0S3VAouh
CLB7LUbtl657KMfROrdhMG7j0Z9ZDP9pPd64Q8sfqHvXOuslZ5D1lDCBbYOhu+jl6rCr3nBoYhwq
uWiirCrIPtAhhuqlegI3/5KGqme97kzAQAiBt+wlgHaIiUSZCs6yV8tTzrqlyBin/i/yzqQ5UiXd
tv/lzblG5zgM3iT6RiGF+lROMCkbenD65tffBXnu1SlVWZW98RskRjSSMghw3L9v77V7L91jmXL4
31FLz4BceRXBxZ5nHt3QS0E9FtsmyXp8W6zxuoK4XtU1Pt5WtBJewbEwgsw823J6ZaG4mhqPWAev
D4FMVKB0EzTfA7Eq8+c3qjsLY9xGH8Ak+PnJnEaHlXf2KpPkKgbrGvfo3sIX20cF5OpKR5ZAYZmi
9AOOVMQAlJ+WX+QRKO3wmbSeknPoaLuGmkEXVs4B3caII5xaLBZDmCyj6xPiZZJF4/WHErbroRvF
3hL6SNPKpKtenJNIMJzdxnl8Al/E3+2o6Y8rGUhnrQn/JEuNE4f5MBpXVv+Jt2OS9waA6a61MQhl
bt+tSY/MsBTi9gUWKIzXZhD52vL891oZN1bsYKuUb1OefhuqDk3jUBxk779ZfujTxY7bxw5qto7T
7NSGGasaWma2ZSN5TuEDt/43o2x1GGkxxf1ofEsU6esqoR7VxVqy9WOfL1YP9cdClL/0TO6rMIkf
WoQMKx23D0kO+z6xo4c8pLPVTumLdKV30VLm6ywftpKOFK1pN77Lkviga3640wo7vECE845DHul7
Lzu1qrdvisHTDm1U0XEEq+JjdEDjHd4ZrcFy5t0xU6BS03uOvmgs5cNAKSeg46gQdezqMbxP51VU
L/EOmhO6BZfOA31Hsl7T/slNqXOkZAdgM6frUCjvI8Z9gJqrzbeGm44ncz79GkGp3qs57BiXa8JN
23NoAgEKEqpbOjPStc88Y+/n9W0YkDfAPPE1VkAQvD7ON7gpSH6UDXexbAxIeO1Nxj/Dwb8ZoANu
HboO47BNMa+sgQp4LGlEwPDPXTbs+rfOi4aT1Q79n42nJir+JnUDFVWX3Oi6vUEnwrUQBaXlMU+n
+OQ3pk4bQd13hjg2c0Nj2bQKgYrQNR3doP8yJAN5AG6lVlJE7dbqyIXWC7l2PaTOJQEATJkKDPsN
mIKNbQZ4qZko4pzoVx0F65PT6pSd5s1U4KkVDZ3FJePNMKOXSfHerMZXFjtmS5DCvOipfppRklNc
5WdQALCwmsc0uAS/gY816z6yX2ys6xGnxsErLXqeXXVx0Te9KUUHTyE0y/3htZo72IWbEDXZJz+R
S4VHkHz6XVejfpetfUqDCG+tvckmP7oiMm7Wg0Y8ui4Te9fX8Nd9Z6APoENBANnTbijHhedJ+z1S
r2clYZ+dOnLuvIaWdj4Z1S8XbtU6FcC97N7grmJ961saxbqOGEv0bnSX2OUN9fM5QzPNmZe1l4z/
feXlxYMvxQcEn0fce9ObVhRnT/bDr8yKLt61F1P4VmX0tCdNRHRwFOpkl/QtunYvJsTzeBL9roup
4I9YBqaQJqpnquib2XpvVi+qn2P9KnH5pbl+DRrbYbXUi42dW799iRg1hgy2iis33vqdydowR7Bl
4UXZGGEQUvP2fyWTjY6aAM1wJrYHxZRfRolEtDIm71HOEnCvqNzvRn9sVH1tdPHglBFmyCpIsHm7
Ozcrn6lR0bhKZ7cAiCmUce8ivtpDFD7llUEZPRKkl7stVwYjmyTTyUwrEOs+asqmAfXILFsdRYCo
JCmKxwKNnPL1Gn1xTZaHUz70yEZtYPI/3MYl24x+75MK1SlmZrsS+YMzts2Nb0zbcjTyUxwZPloB
hF1jqQIcMAamKL5HJ5TqGGBa78zxl2elN3kQ74ukt3+bML7cCsk3i3dnF/UcKK+1xF3rGsaRobAF
q1LFj3i+WOfiafolgoMxQfiZmOFuZDC15yAUOGZa40qsEf3TirYiiX03Zlvsx6IvL12Ih7XF4rhP
zJASMOW2i+voJOE2JvJloJNBmdBdjSmmdpUOvyhtjbfanKJdlJjyJOc2xbLJWBOektc+bNQlT2J1
yarI2bqK6uqfhxTy9zhDgVIwVxntqb+6TfgtHPF4ZS4dnlaZD7Hri43ldeipykhtU62cbSKetk7C
hlweIRnvhmQrhqYCteI0x0bW36ScEoD38zFXVG7sxLBvykR7Fq3pEayEJrIJfxvSmW+R4wvtIDid
GD+dzkYtLWgHw8DT+HpQOdYqQeSaTqc6FD7I+mBH+sYpCsfk6j72ToKESOR4ZYsWgcRMryT2ZVv3
yDExbzAlNm1qSQrTDJjZ+qBlubt1fVLB/uZzvP5xBv49TEXMYMMvhkGBn9HENmhKzINf0MDk7aSR
aqL44Jg1Jp6pNi9do58is/HuOVw7GH3Q0W0Llih1m61j4xl3dTr/U44phakUYvZ0jFIULfFLV7tM
cLPUPEVJpB2Qr2TZ2nWwRffK+ssKZaWhuS4qmW4CVZM7HpGrwBQexUDqPDWpB0PQa42zlaDDL2B9
U0jQ51wKtC2m8t9SUgwuNYy2o9lad8qfgsvnxiXKgKTv9ikwSvpaNvOkDgWcPkpnor9Wq63SjYdW
ev5/OIz2V8IyvkvXMuh3gb8FlPEVQ0uks0GPoQlA+8mfqguMt7aKuzXUVHeF6cahwtFF36ZvaqzR
/MjUAlU8WA+oHQVykLQ4tnZqPdB/re8IsduhWcDAYmfYXyh2P3LhYsZpQW2MtXZMvGqFviS4Dkns
wDVM623hOD9SowLxYkThvYkNEclF+D2tUjRFw5S9kGCWb+wCIgFDtFwj//QBALdHFyzYGUnotTHx
6dl1ecSjjhaAWsyLa9M///enm/WVEc8B8iyXKaDpYJOVcvav/s2fmlutX4ToAg5AUjYD0T1bB2qk
6gs+bmyOTCVFvEZx1Jw7HSlr2O3AK+r73mqjI+XhWz/39JuQDoUc0+qwGNhi0ZQHEYDgyeg3rn8K
lQV37rYcpvE5G6LbQc+GjZ+gZdT87E2L4+5R6+0zGp5//9n4u/98LfHhnPkfcmHD/gIRzUHjtHk3
IXsnVPiIvJTy6a4vrOh7qMDU2QGJaAm8og3dK3tnlfWwUlqkfUD55d5VMAmuUnWw4Ulvc5dmK/3T
DjZWqz9Xnug3ssoodXNareoJIialq/ousGT6t71EhLfStJrbsY3J0DOT5kfHEOnoY/7qND5ZM3vE
P8MJV65xOxV1vgkCXb5BRT9mNt24fNBf9CZ+i8wuemZ20+5THDAHW7bmQ4oQfIUWCSFmPzpI1LVX
qj7OI1YJKAhxZG8r1hwgNklLKembHGb6v2NtuHKMsxleQYOT5xkY7iM3vRPS8nbdl2l4ozzYHSxm
GRB8vJRVDBe1LvPXrna6Xx3NLt9uvhftOKJxRwpqioemQ8eQSAH4WzT2o6KWv1dAek4uC2rocxhJ
sxI5n2w751s5FHdGNYlfDK0Hqp/+2XFIk3MiH0pP6wZPsW+n29YQ0I91pGF0AQkqoYCfYDKMwx33
7Qp4AxaVfldPqn7D9oZwvD5y7eLf7b3mxoxxudgdt6O+Ut9yCY/ZQ6SAFssG60wQSANAiSxNpJhd
bMJTKhprmzLNCP3CePv3Z+E/sd7phUjJPwsyri6Nr1cYDZ5Is/DkHjwKpgcd6bJFafMiu9e0M6+R
JIHZDipnSzHRPKdGUlDyS4IDEnpW/C60w2ruOUa6+ZEJ6rw2vbu91OmT66Og0zuOm8nD3mHWOAXa
WVU/Ne5KNnU2Ixq3oq7crVV41O/98A1hG6INqqNrctMvesM7U7cXh4xe5X/42F+p+kgLhY7rzbFs
aRm68WVg0USpTa0pQzLXirsoGc07SIDQaVMtug1Ee85yEzRskD8VpodMvtPbJ1Y0d1oP9mas6vZa
23gsgQbR/RHBRfNTZy5WWshk8CyrDvV3kHUoB2ch5DS8G7j/VhYJk10Qx89cRGrj0RNLqvrWgcE+
484pRye7dCBwBaqi2KRmJnal2Nf0vzYT7az/cAj4wP80/kAksIXn4Peg+vg1+kN2usIRDFCrM1UH
2idwL21l0S8zvzmyae4nsoBPZRARNoZ2w47UKzTXTSWDYQdrmYJc5qm3NLlrOuMxHRNUzJlpPWUS
BFOZp9R9QVCKsupevejNR6Zw7fruoxx0/WCW5NrF5Ly+WLHcoEjhSqtj/CpjcddYoAN92thhkb7k
NN7upqh61YImIteS7LJaq9pHT8LDyNVTS0VoU2bDjJYsrqnS+7uKFvLNEIzfXb3ukJlmu1qNqMOF
81KPsbhrTNu+Y7z8ltqRDg7N4DRtouYB/ZB1A2vg1iTbkaVhhj2k1y6gx6GQBraAvDipu5pWzaYZ
zcuiLWHMJl+aJX+nDy7ykHJ6UMJ4cFtVnNuyerCsBuArgqiHjMWg8iYUx+gl9/Raz1qh8Jw0ebR3
W4GbAh5TO3nnRi9pFfR6xJDn3gujTfaaA+8xbAKbBEAEqdgUA2WjQJfKvTFFTTQCWrztgL5sR/3j
pxw9fYubGjIYKJh136b+Nc2MOyoO6R7gEMFjLkriOg+qbcTyfasbWQl2RyK+M7RkF5lJftWj9oDk
FPlexLrcnyh2CwOCMMiY+Iymu145GkVzEbr+1igNE35LwlDwwuSK+V9KRU8LMT7XH8JQVL6mESnX
1L3p0qr3U4gIBWckc78Wg6PKISl0MeuGaiKjNzWv6DYvBpKtux7INvF7CEgR5qxKll1X8hi8LUk2
1nYYKbhEo5HQWgfinEnUFmMES8lpivs0HMDWOfwkEV7M1SeXjA+Qw5J1HwpT5yZrRxo8ytee//3I
YphfUw0YWiRQcMdwbcN2vK+pKSH0PdjRUtvTTR3Ws4nwDuqbv0bRDfVrsn92LKIfchX7m9Go062S
dn7qQ+N7l8sAegKFOw1Y5KXwvOFaa2Z4bD1ua1noPQnPjQ4VyIJdJ3vjYFnOKxCwNbCy7CIKUd8B
WES6V3Y1pMm0uSUZc+0Jt2CBdx3CJLzO7b57JqR4KwxTbqMc1a9Pc97VzXjvdvDHs6bj5wLKKQCZ
U+5CFsHRBeKHThC71WOVvgg7o21eGDDsvOKdtjmVare4tGGoUPdzPkbCkLdm2pRry4lqyOGEmI4G
1u1sbF6z3pTXPoHbjNts9untsvAEKLj+Icf6GHmobw3tapoflC+6g1bQLYeDPjGJuJXMcLmT9P0B
eAj6Eyfe9AzIW7C4NUpJR9CX8qeD5QTXJo+R3LAEozU3HuFeiM3igxfybJE1A7RBTYeMig0Ivt57
wUZ7SUbSyzT7Pp/QXDHxtk6h8LADNrI8YJ8PcSZApbKxYa8mKJB3Sc7UHGHSDTrMtaEpJhsYvSoI
Wcg8Cnl28kDfIWOfRW2zEgJxNXoX8RTjvKHy5WabzkeLGSeA0Tw3KW8j9CAT2IqtHWDGQyUZB3H2
w0sQBngxrNHKN88E8E2b5Yz9Kwrgr0Xdl2SCLw///wwqsDEg/u3inqMQ/oo4mLMW/u//uUvS97DI
/hHw8+eH/gL8ePZ/geMhw8K0kEkRVEBOwF+AH2g6/6XrzpypZeomk1Ze+h/Aj5xfYa7Ffdd1ETH+
A+DHMQjSY0VgAw4S0v1/AfzggP8yGPGEJTFazrM8tFn8uX9cQFVdwiTXMVBmRiDMi9HEqEZ7UaIT
Sf3wpa9w9A2II1UCj7HVHhPAROuiNRBaJjjIswaPGPpRImXtdD2MCVpdSg5oCu0jg4t20ln0nWz7
lFdBZW3RQYV9Hp1pvihdJGsLcd+6r5qPocRyjPYWaiEtecudNvZooNT3kh1DqHuarAwLuht0mzhE
T2kWjjwpR7wokSU4UTxiH3XNOXU1jYZl73Oj2WQLUQwe9WgjJEXx5SUTuTRQrPmHyr6Q9I4Dwt60
5MVLR5OrO/hrE6C4oYXpZ6SQSAtNAQ+TLMPFSGlj/fnm5YVlE81vWfaW37LsjTn2Zk9QHR8Q7mTV
77CeNXYueIJJT7PzskGsSo7Y5DPZwWTojBStPIb30589giqzRML7mnCMBgaNYL9FvDBN6dmFEFjQ
BdLu2zKSu8K/Qc6AWrF2oPdbQX7+3MCeBxTvJPBBEz/GfhV1YgPPgGQXYaozcLyb0u+mbX2bOaJf
kzQQ7/OkiCiIZlezd384CvdQV049ZNz0Wzpl6SaM1HfXRaXijfLe7+Nqo4cOVrzYzWFT586qCrAP
udpb64bMcSFrd6WWrA1vmA4QiW7ArNBtrVpQkUNpXoLGNC5DP8ITTBomu17g6DvovwedWtdRcy3U
v3XAUrc1QpDDv63cyC+dl+LEnLILkCEUEfYZmVmLE7/dxo35gSWpo30BhzQn6+3C1L5bG1XjbyxR
WBdVCdpuXe8iUuoex4LYp8Qbb6Cdettqnj4FmggvZldxdkKF3/UUlZB5WQf8mtkt0m0AlhkpUhaU
IxtdEAx3Kn7j3oZgM9iUien30FnN+puc4jCVPogW/UDZayjEDYw6Zy9dUC7za57qOXooczKflMXl
DU6M/c6stL3BR79ggLcuxvy/burwBcPKCDo23C2vTfMbnCi7G00Bmkefnp2Am1xjNxgDkny6QaE5
3oBP53iIdO+Z2g/QQgEiW1KBetII9gSCXpwWHfG6trnHxdC9dlT+/+G5vqKdltwCAJhQgoXZGdOM
TqAUQZ150JwquoyUKHXYfcvu8uTnZrZXUY6Ejaujg1nmyIbNX45xPi6PzKFSpwR5PPJPOCoOnmho
4v62rO4nETwPEQ4zzg3zXDABWSQ8AxcL0IJrOrPH5r5ThD+SPNLudrHOtGIivqKp8ECXyC+gw9sG
ZaprMgu8Vexi53Wz74tZozdHoMkezL3GdOeoTCM7/dllCrapWNsedCB70/pH6qL9tefukjlv0Ora
gm/O9VAK57M4f5HpV11Dnm06HJanvIogCMOwu21lGeQ65TP6g0CtVaS6EKo9HVC9CLIt/A3IECCP
EbTMfg/qAj8Swg22NPOxtcybxRew7C3PDS62nyRlKWggOa59V6B3ob3aOBEFS2/a2gothPS9d6vy
0l0dKKwt8/9yyoJ3I6qM7Z8j2fZ4ydxBI80ebRTS9w324v4weqSUm2KCdmnY5Kfl9KYBPAA7nkuv
OmKmtRUUULU06DX0i7AmLc4WVioUbHz0mSZVa4KVTk1sZQe8gDuddkCUg2RGO7EjbHykX9M8W3OL
uXRdUjmK/ImEaBtaT8mUUwMcrPtGv9ZGPUcj3vI1NlBW+ghHBin3RGbVtNmD/KbuynAnIu1nbnUe
a7q10eYCeZu26uoIk0jWc6tYdhfTSD07R5a9Hlen5Ua4uQpNh0WWDdlpOQFGIf7aq4viAeoL+kAj
y8mjRQrjAOGf0IQiiAEszc2LtR7W9phOs8ReEc2qF21WwiAKhayVVsMmaCz6o51JVLLUt/CiqNxN
9f1ipi77GiJCC0f1TdS/glktDwkFIsTE9PckAf5wpeawlFmIhdY6dJ3fQE4qlC+8M8WugWXaQ3I9
vztxECZhsaxXftxuZRbjp+vN6CCI+K7GYwkj/xjhIUwRAAJoGkc8lJP9aqYPfTl0xy+ffXnYRTQD
ceIFl7HGAbYcBkqKMyF0OiyPlo02Hw4xONi2x49+9jhMsWMRFWvlW6FMWHuzl8GE2r6Ky3Cd6pwd
yXyCJti4pnGSCCJx9Pola4xFFT7dDtIqDo5m7OrZm+Hm1U0/e6LwhYer1gG82nqxsfFZWf1xB1XA
ZiP6x7FR4ZvT6WaREzjOLWG9Cx/1hgECQCGY1LivVoqws4MuiGD5X6fYNFQMYEVOiLMUKdKJNX4I
Et87QINcHNDo8YMmkX9IHe4FCm6qMqGsObP46nOzPFdP7b0eVM1uGd6WjTXbTj4f6vOQl0VauwoC
WW3CIuDe2qrDcvUHusFosOwuG0jZQFjpj66E3dywAHBX9CDIBBn8/rRsGmTWe5PUoWUMAsF4ccIG
NEruRava7O40hTiusfXvy99dxtvl//LlIch7bZ87BDsKROSSZBa/cY9+ohwuoHK0MWulr7XA3Yrc
jRSkeVNraMTqjCNS6IENChy3jNmI3xnzr+0QauHZtLXNlKvhYOZPGjIsCp3zmYnGGqlsx7W0XJte
Hc5lRaei20PpBbEA12Dvl4AKxCruQmMH7uAtLaGG8IORCwG1liTorUsrObdFneyHcUKyMqvdsmnk
dy27i8FueeXzZSM71G0Lq2N+7+fTyx6VXHWU3XfkfxwB9AU4wBnr5kewOWmmzo6mz4d/9iwnOVp4
ktrSCQw8jLy5SAIsjstxVMIpunMMVMnOJdoWPnFOm/9EAqV+E89cfdF6x05pZA9J7PxRlf+Kss44
GZplnIBKAVfyvPuxbgoa9mgDl7143sujCkvIsrs8+fmef/UcthIc8lqQrD/fvOzhS64OBkLyz+e/
/PzygjMLEJe9doCSqGmW/efSUyrDBbB49MrKyY21O9B0A7Ibr3HrbBCK7UpfT0kORMDxeQv9fLjs
dZPNMnp5eXm83GY/H2boceGCoDEZqgiytj5sl1vO4outupGIw+VxP19HwgaDnNUoy0PDq07LxtWJ
geDkat1DV/br3lLtzbIZpCw2I3dkvNJRvVGGom1qSlR8HkP0aRzb7uRPhV8foi7x9yMZsW15sEeO
hoPVeFovu0jTuBUiJitOX1/627tA9/c6CSvoOZd3kV+I4P04SUYfUk6ZfdTzTWvZWzZthkT2zysq
cabqvDzLqqWcY8p4/zRfKNC3ioxuMLujNXC5fv4WsxYh+URDl56hvSWbgpBGWntdxbj+55f//ZnP
X+lH/l+/fHluqE332Mr18vSXd4Vj6I5/Xvmzu/z1P/+R5a3L46iUvGt5/Ocvfv4qPaaab3pOk5NM
gEvyy+9fPtfy3J//9ufLy97nZ/184796rsjOsSz1qtuxEDpO/jjWrEdn353pbJDdKWs66P34NOT2
sJ4QONBgLW/tWIc1CUeHcmz+EkfgnApPvZCHQNiSN5HYU+n23vDltU4G9Y2l8G+m6O+NJPRgCs2Y
6r8G6cLk7UaBPyMzBdCjOnxGgkZuRAz12/GgZIUt8A9foFoHIrAl4Rc0adE8wcHiTuPC6YC63iAT
6J6m3u03bUkyMabcVYM/S3byDEX3rIWAqCAZIMqdP6Y9sAro23qXatz4HHrtZENsS+an66GJ8Ww3
TY3zGedUV6l0r/Lml++EIO4HgO6h3r2ZzRBtHeebi3sIVXwMW1N2MPer3TgY3y0N+Vu36wqMzGaJ
sQ/mgXWUs8OYy+WQ1Mkp1DhuaW2f6Ve1DH3RW0hqxG0Y/uzHD1xCCL4x1SCT63ZBHr42HVI3aYVH
u2RBmoP0CyxrbzXqzlBBw1dVYlYN2p8g7zcKAO3e9KlIxE6+CypWboiQXzXp/CSut3LmAkY2cm/l
R2cG3kMChc1KdgJ4HcqKDDNX6mzD1PogGuTeozTx0mUfyK63LVOuu7FN3zNs+zq+9o0V6ddylIQo
4jvCciErRME5Kw67VevA+T55ro6ayKuPRUJVXE/xD8UWTmZW2fuhKvlmwUHQwEeikdre3nObd32q
w81QBS+geeJzgjNkTeGk2SiWj1vUanBpEgxxmdgOJNftIgWPEED0e8w5f4q5U2Oi6aadHsJnGoxn
X9INVyahkw4T0IzZKlYhYz80/omoGLDEarAOfWA8un1l76FgHMOstB8i2310VXrbk8/AjYSmf2ME
mOgAA5ZDjx5X23qUMzY+h3wfEcC2ZBYGWXuDUd7/qXX1Df9KQlqItKn7am4FMsCh1a7hUTFMRkyw
4Odt4gIqrLDTk5j0Oy+q9GMSNNVJl/GN3o3jnUfl/php6a0qZ+8n56th+MXaxsHXQUk1CiQKdo8x
xW0nazeY0CJbr7+a+B7swMa62TQf5jzJcvHGHHv1SmQKw2qH5svCAxYjAhYZXag8b8QFkppJ3jRy
J9NL4rNtdtgOO/mAJjQegd2maKNykXwrLfEhavFgu7oO57F4VQxRsMUSnby0dqbmT9XexNR+0fVL
VKMmkgOrSNskhHckd45EFAwb1XALlYMuKMq9xLh3ira+jvlviKCIuGrnzMi6QlbP2Pckb0rdSx4q
VRzLYLApYGk/J8N4ySN/l4ZwLNTsco6hR2WB02DbB78wJnW0zrv6px+mYuPb3qOQZX0oQdPX9h6x
Fspkp8RD3w42t3/CLPEucbkJwsVIH5Ue1HhNxaus82/Iz8Aw67e/mOTGmNGAo/oMTkXW1dsmxaLV
SkIFa++UueGwI9D9tvQJYISv+71IdO4BgJPqMK3WFjyDjSyZhDbUfUyVV2RR+K8oc2NMdXGCFfQQ
9vqjkpp/gp62CyXqi6a0z4kuy3sNfN4qNnoCD5P6Z98g6fEZo0AAk+gxk0yVjSYzaurbPO6vlMad
HSk9PWruvkWa7uFX37im/jNyzLPAbrE2++h96lP4tqG+9jHTrGrOrx25QheAFC9WJXB7IHHYAYJm
ifvSdelvFdXALbxKHgo0FELj9FXvlCn4TJ3O0TGSN88fDpNTPBkh3r26SH62hQzWxRTSVbNnMblt
ZY8ZsEn02ht0cu01lTe1lTl7/KsPQERQTyByIRGhweEHxWVH0vxGwQLZhsakttGAP7f/PrglyKn+
uQlS2BRMLIc6ffSi7llDL4IzO9kOdXgeteGOFJOPLt8hZ07XkSQRvcOXXyLHKWTvbgb9dx8qfYO1
8bcLlhtaK4QqT3a7fOL0ixSK41pNt8Z8gDBK0HsmFAM3NfEYcBK3mpEhw01UvlEWtkWP+dFmaKMP
1W/dtCi3cdshZW4bZsIVEmCWni63KmjnXnsB2eluLaQFWN1Bj5Bn9ROUK1EY0Tc4yDj2CizxRd19
tDUkT53cmdpENx+FBsBgWBPm906W5tpX4ByoQ6kCzJXT2rdBHW19PcAnPY6kSEAvbiqiMTIHIJ4W
vtmCuHn/dlAu5esex53tt2+2lWDjRuJf9eLcOo5za+ThpdKLOa7X7nZJ6t5Sb3Z38ay7DQKIV8B5
QKKM6p70kgN34XLrNeQ7STjfZjy9okjC6IUke9s5Zk5S2gj+DTH+Cg71vRORuVZTY7fC4d3G0LiJ
+UbqOn2pwmlgzmj+MgvS3SlD2WAMN4M9MhS+wCU91+8qjJ+Jd3lvvKgEXEAMqTF1yZHl6u3o5ybT
gvCOFNQLyRaEN6m7LDeu7lQ1IPPjctdpw3bymmIdwOk/onOsV6FfolKwnjEnFas25L5MAeHB1qxn
6TNAwg/X71WQE3GfxxZlHu3BLlCNZq2HX0SR29tk5HkUmM0HMO5m6NHyauprgiDZlNF8Qkw3kZ5d
hwLAasxXlkl5HAPcwKhk8JZLedbyIDwWGEEPdpXiA8MziGaAmR+RP1I+q6Q6t3l4lVFZn4vO/rDz
cGUoXIN2RMefVjtqAGqBIQ4gp0Ua6Bt6foga/4cRDk90zDEGxLghUx/7P/exkLpknW28khlsZz4Y
wsLdE99OWC9MjThmPZTtVqH82hh4Lm3oZWnRAyMrwUCGaKUo/pLDIVzMzR0QR3Mmenr1nT4SkDgo
UkItuQcltQ1EEfxizUEVH2W99woU88FTQbcy7GikJKxooWP3KvZ9LtOTGUdMn3Td2yamtVNt/8Aq
lxs1V12FfVnZwqXsiSFssAMdxtT4xGLvEXJRctNH0CxIOslAPzCae5dwXoZM2QN66BQbWbcxXPJH
RkvdG5FunLUG+kquneu4AdtWqXatzzFM01Sqe6+rqDW7xnYKLDB0gSK8uizOlMTD0ievspKs+bRv
mqQCV7P2WgOxhrCWuDuqTSQARJ4kE3c3NIX3neEIUxyT+Z1qDBDf7WDcdlVyrnT95HncwSMjwCrf
5Zhj0ogODHjnUVjHAoKamqHz0tKzra4ZiKtiJ5pBnSDSZhGS7cTxzmgPJgIFIDfFeayT31JgSmi5
J230Nv8B7OBnpDHXSiV5CQFTq1Wf6ti0kLAnPRprkKomIPatk7ZH1eshOm8CbS2GBgZET7/vYfOF
SQk61RVHzIUbN+29LdMkDV1uUmE85d4n6tvEDivWXkO/KjoKlJ4E3arpdbRHM7JBxFYde6OK95ZT
petm5q5iKHJSy143ZuTsCjo33Ds+WiejNZ4yKkfIZjei9m9icgaYaIW/o/oSw/7NuL8yjYQtlqkH
y3kE7WI8+ZWx6YO+3nkuWbhWshFl+VZ3FM4RSb+Q3Y0VX1r3WSBelVVvKODdG+hnWfflzXYwJlAd
EJo3ejFhq9e6NbYiREcc8THUGio+gb4iv+6QDueuTZDtS6Sz9vCA+wlqQNFneKNOsg1J0c3Ma0Oj
c93oww+Ru+OmIzqTnjZPab5GwHI1vbhyXhf4JvCVPAIZAwin1+rvIKXIIVdTs5GKkN+RvliEqbwl
Kj0fudv0Tfo0ZhXhylH208olQN5MOqzH8E0ZEb6MojRPZfmLxnuDIMoH15i0p2j0DkXlIBqRlHyT
sFAHw8f8H0uFetuLt6xyICG0SAes7JI6/OW0EGrt1TH3ButOR6zKrCvBMEJOczL39+Oo/U5CbbBG
PToB2HTeqiZuGfDcrV/YkoupfXeG5ilpvXtSKbZDOVFjMEgO8qctZmngIOPwPuYZn870XrsMHIAu
SVNVpYPXR7FcC0e4KMSOUUg7owxGKYbLa1VTAMpc75hU2vwpiR0S8R3OZ9khZa0zMCTnLoo+RAQb
t6twBwrzpY/73/BfdrEgDh7kxC97nG6zZP4CHXXkO2PZRmp4mlUjIaHFM1Ig1CeZ95pMxl7J7leb
Dc9mGIDQtfdM69/JlBvB3DFZzj3nQUd/DwLpKSFmFlFcg/q93eeFGDekAYtEz1bC5YIskO1vOmu4
FNhpCt8vKQK9/zd757XcOLZt2X+576iG30DH7X6gt/Iu8wUhKUsb3vuv77GRp47OqY7uuB9wH5JB
UhKTBIFt1ppzTCiiGUZkSRxMaUo8rjSaCZggK1sWxqXTyYtz3Wo8t/YNrSFJ1hkciHDOnvUk4Dih
ROUrA9WaTrfsXagEOdq5ZU3KKOxTrtHb7mWGhnzDLsVM8Pg3M4esnIIBPrS9w4X5Sd/2K+xm9SMK
j6SgrRDCPTNK/Kponu3KDJVbLysujBABn8+oHTjADudRXnqtZxKVpETTWV/JltaC7/RbX6teXAmN
AkyU9B64egbgsOxSAgz1Hg29NPqlz+G8Epnzo5jWwEfBRCWAFf1I2eUp+nFONkIb6a2YQAR6QX1k
jpCfUkxs6uILlneyDsPpEEbTh5G35hoywDEgyxdnZZ8fjBCxCvAHPMxvnQSfxeSKc697tVoLxXd/
ByfxHs3drR/zLWWxpJSaDZ+WDx20ZX5iI1914GSjKHyWIjBA3vg7SybeCSMECAItZIccyjvfLIx9
mKEgZxfKCgDXxbb3MddHrU2FmVFtMiDW5B6VUp90EZPVezfmHJCAKdLW281QOJiLJL2bcMLBq094
RwnINC4JFYbI0RJG7eEdPTMWTrBMs4u7qWzCVTrEL5PxHprGD+zmeA1BOaJnZnZubaJHjeYGn5FI
SQqGX3uF9eCclaEKZxEERRu1cK2fqQXB2UA1eEgbvbrpU7SkXfcckRp0rUFfo75bETL/gY2ihvDd
E97ANp57w8NUEgDS6vq2T5Iv4IA0Jiv9FIhc7hqLULsQfMPatwaIDBPyRoD+VBLhk6YYmHad8wDE
57kbvvyQqrdrPA9O1a0h4fzUnGchXGY5qwcDUohDkLJbpE+0Eh0jgJD8/3UaE0IG5z4sxY1T6sD4
CmlccizGkPFyVps2KweQvmNRRmujYQTRW7HOvOYu1GgKVonN8BDf+cTcYbH4MCRs5om3sC4NFawO
WsTyim1Fz9xgOVr7+lXtURH2BUSdGhUXJB8JHslr15EN7+IQijWTSA0Jrb10YZWV3l3U6rAphnTT
kRK5xQz1nDT1V5sVX0pT4mTRbZ8XADCemRFY8lbRSzj4ZGVEHu7WlNW59mZFIVjNxpmuIvq00+zO
yWbniGbWXmWsO/uZ3E+zsq56oz03MCRXo0sgFImmK+MlCzqUbkXPYDznKCfDT62X0a5KDiO7ezhN
5ROT5pUM1HsBLGGdbS31PRlJ7MN2tviMKQewr0yQAZKzBZcmMLLIBJxRsjbzHyyM0BA7/R1yu40F
8jiGzRpa4hFz8ggS6Zo4SAxSzLKRDO+ox6F/HJI74dA+RWZRNQNQ3/gp6ueHcYzuZTQdo7a8Qeu8
w13sJOaPgo9AOimGr8+SvEU5AMdzZk4v7TJGJXqbWezUxnSGfcOFy4JWGrfwZd/NwHqeTegi1tzt
u7j6In2G2Ft2CbgFgTVqz54/HUpHv/aIBVf1b9QFHxeP5k977u9Nvi0rsLdQKzATPHrz/FTZKq8Q
3g+NSxaI7ErXIu6zXZtxxtR2XqxhIUEc9zEF1j9nIX5iW6aEYFwRjH51jf/T6rqPPP8YmoDwABoc
GeZx2kj3lQZbys2/TN5sOpdfkEkeU/JA8t6C/Z/70FVy8eFzPu+bpPuRs8CGVsOQhBE6WWHGe0/j
+ljX4jGPaBHZKYWC8WhPOaLo8tFxgImBkxVG8ziIbBeOtIoLL7j3RkJY0XF8JV5y78uXASCX2WiX
sI2PnZ5+og4GjCG0c6p1OyQjAA4kxoq6r7K1Q5jHxjSqVy26K+foR9I2f2byxoIvsi9LrO4SVnxh
jhC/wlvyRbYYkRHJOxCiMCFIWxWrTAtfglmoBFmqSKy0w3Lbigjj6atlN4dQvtWj1I5ZO91rBCil
AsN0Gj3M0f6/BX05fcCJSFFkee+/sggjU9PW0Wf7b+F7jmv+fwV9d3/meTOl/Xse/buo7/cf/pXa
Z//hQgW3Ycsb1Cn+VdTn6X84Bgtvfmy6voNG9p+iPtv8g6dcioN/aQH/45+pff4fOCyQ8xmI53xX
SQH/939+jv9T/ln8mzrz+/G/WvDwDYm/Cfc9geXcEoZu2sIwXCUt/FdXVEp0NKEI+nQY0/KRheC8
DbL40Z7YqxE0D5fK30nNuOWSxBqmu/hDTbvZKTgs7FwHF7FIH0oWqY1aarWDDTi5xasHUWqbuXj1
xMgI4Kb9eClEcz/4JiBVrUU3FeKE8UJ7HV6y3oWwFLB4zTr+WZI4EMjyI0QIhs/XPEAHFxAEuCq4
NHitJNx5loYoOGxP9k2VOsFd8RHXfXSsEypuTkPDefCx42MV31KsJ3c6t+NNUxG1ZSedt59QSa+b
RL7iUzUoozjdqfPZFteDG58pIz3H4UMU1+V+8vs9V3x/kKb4EVJD2RttQxdUfuFy3jcW1y7LknU6
lUBvCgNUvzlqKy1NT9BdKOoqxnDWp/q6cmETNSiSVnoeVJCZcxNumq2vgs7A1cL+gJATgn2FWX9Y
U/SFEZmELyKjXEHFaI71ftVNwEb61DtmfYjYxTWvIkgD1LxefIxsJMfWdRhptyT0EPIQ6Z5F9uE6
gCG2gWfgHccE4I7wu+o4Q5Ta1n4S3UzhBJTI90+F219paLVnw/1oQioFVm9fiSoTV1ek2XokvY9N
UJns63SA2ANefdOPItlZi00HcryYqhZaQgphAovUuleRy7aqfVpx9Gqbjk81cGqJUYBnQ0ui2cCL
p2ogYNeT49zXA7rl0juERFJ50M10rf0MSH6uEWOg7nJvOxUK7dgs94UKitbot6zbpr3OKkSauJdb
p2A1JKLQvPFNazUW9g+hoqcDMqgRupRnDdMEdUfjQCpaSqqGtwfKPz1hTMcvS5p1rGKtp5mA64Gk
a/wrtCzJvgYvAbxTxWE3dJm3E4X5HTAkZnsVm22qAG1PEqWduIRqZ545HjoVtO2JwdlX4a+aBO5a
RXGzZQEjwAzj5NqfrLCadTLCRqopZGZSWg9MvOFAtHdMxnetwr5zFfsdDGMJ8i01cAJT+yRLFoqb
CgoXKjLcteUdSPZ5O4xmd5xLshqRBfxsqQQddBU6TiAdmMyqRTna6m8jXY4161VvjXbySrX816Di
y2NyzH2XQHPZBD+RTzHz5o+wiTjj8uhqe5T2how5WcWi6/i+NkZvvfl1+tjMRKejuZs3XcMMG+B6
w0PY7IvJvRbvERyXVY8DYTWZj1gpsoPMB+LDvJ1uVIfONYlsnzK5T6PgibXLn14EvyoZIVVZznQ0
iP4SJL/DF6u2Was3rD3zrwxU9NzQwQnnwOJ8YSmHEdhTUfKOCpX3agTHecO4hWLuzJu17jnKH1HM
fjKPjDXmkG6bmuKjEsWeekp1a/n+U23Ul0ZF2qOhjlH2Z+25TZ6hUF6GQN/bJSKjlmSi++SnMfa/
Elqhq3mk4TYB4w0jHSwvqCelNIMSAs6E6tgcvwWV4RBDDt18HeZzCb/VG9ksEHrn2ufAA8FJhZg8
hwTI+VTZH5aLXdtAkJaPfbUfBAsKiF3pzjH9pxz5LDu0iJZxQrCgboMlGinBJvhYoooksy4iCxhb
DXBl5762kDNiyc8OpsNghGsYfnZ0aIBdwPCj1urnz6nZ+IR8VVRwzwmw+5AaLOjukMb0HsO2ecBO
uYkQ/eJpr94cb4AqllrVngyLVaVbr0XKKqaduoiC8BQeBgsuj2M49aEb6YZGfbAZGoLNXZos274B
L5ULOsdO8zLbDHRD+9Q6LvCFwVNOf4aLOQvPfUXSmmspSap9L3oT9+oAkkLSWyji6blMMZpEovUe
3ubU8qAOg9kmZX3qWzoZRCySOEeJiWXqRBAmRdOTpXQyOYErxKEA8KZuO7XUBDpZXBM3cjet81mp
4RoYwcafMmJAMvGp+Q56oyzYa2bG+Vvr4CJbmNw48aEZo9AjCXYWzi9bhRbQL1t1QaxtawpNrjsT
B1REH3i/kPRE+Wu7bSlOabHIN7o0oN1RLGsDJLrBQbCv0vuI4FIiHdHSoR4pAd8WRNSAwTtqBJWs
nJhNgdluLGl9VW7+kjgMGFPNktyqqY0ZLYVNj4Vu5+gU5/30GszJg1kAWptb4PRBbT1aZoTDhgrK
VFXdQcu5jlmI7HvdRYGTy03ZgGmZu2nnTLRBgO4VFckYJTp5ReBHD33T9sF9VSPMzEwcOD4nEY1V
bLY/wLXXdI+mcCfDLsbv2x9bRBAndtzt1kFNPqRgvgoIViAVKPO0qloBgmf2PHNn4TeDYW6zg9l4
3F9HOcdYusUeTENBMr28B5BxzM1wa4fl/ZjOxyLmlJvyjtzqIPrZI/O6SsTPcQejFMpXToNc6RNH
ACq+dZNBJNaaBHuAYVir2QdD6yu4hT8Mn15f0Uv09mYcvMtJPPsTQB2roj7sZIj+2Ckl1fSZaJ7c
tJaM+HqGveHbm1Ymn4MvjhRg3XXlvEaT9+kQor3p6pfGg1+ZtHeGPbxKxEabuGputfjCoBCsDYEV
z6UKxxvES0QDviOjh5qB5lrXSibuEeJlhhij3eaMBYAc6BQ27bRtA3zorDb2aRkco/7oEJmAwhwd
sDc1H2wjswjMpAp6pBB/McqK5Ygtd50ZA6Vvrdui71+SKetX0eihlefkai3rWsB83seIVdZ6bB5l
Ubyip2cfz+i2FoWAvNw8+z7wd2tKfpljBdBKA3eQ989zTF8kBkSGEYzSzCjMs2ynPSf31gshoVQl
ccVDx3oFR3WZpg859aG8qmj3u7sky0f0rq5iLNR4cZ9sFbvJNbcP9AkOL0AoC+rGyk7qXTTCoQdT
YtX1KgNVsepcDO10UU66lz9LTx+sAzM79TilZFpuhtbJSCvLim2CFaCkWkydlCLuMZDDeCKQ7V9v
lucWBeTyA04AlpwkizGAI9Nb6OPLzSLdq3UuWQKZFgXbAtGOhEN7ZXnMxZkeqd+vsiprToGmA8fv
XUSmJf4FeLzTMS4fs6Sz4bhSDFmk1IuoerlJGoD13xprpxyIe1UfRFtU5YtEdlEML5rzqSUA0CZZ
aHneU8ri5d5ys/xG01WfGELg76gfLk8t95bX+P2a3y9nlOCUzuWUlEDDPhbdbdETL6r7R0yJyb7U
EpAyuWOhIY3s0/ILMFRBc3vBUcCcS1aLfNebc+7+/i9+q5tjiivMWetE6Z5rJYKtM2X+Xu4uT37f
/O255RX/9lyAuI54o/rwt+e/H3pBRDByDDmqKBjIw1CDXmmX1Wmhc8uERJ/SHcS8Xh7bwnlJSzLj
BiWN/P5aF+1iurAUl685BeQ2/9Y8gjN6yZI0IJdOPacLWRwauNbff7zc+9sL1orf74oQf6ICMX7f
6Er4vggQl+eihiBmsCTTv0gyYQxwji0v+PuuDNxXk+zS7aI3XYToy71kEa2mLQA4YD+/fotiUwjk
8zBwtbo5xeFFmO4W6VEaDdQPEcMs/P21SUmz7h/3l2Mfu4zmFF3p9OQj72DRMC/q5OXet2J5aK9J
melHc7aVlF8Jk3/flZWL4JRUA3zxCR+rfV0uo+VGiJhvoVRXVO6gevciNjWEwpI14HPpwMVs0E2i
vFweLvd09dDu40qH1chdv8eyaurtNoB2cLDK4ofme925iAgnggp0QNZS3/H0utHK+slBBF8zlJjt
9LMBW51M8/hgNBd7qpMHL3L2Th281UGdnoQ2RNuKpfQuaat6V4ogRjFC29Uun/LCcnaJl93nFo1s
B8ncPiwmpktgiGq8ZDPnRhMZWGrlYVKwtB1kpciYMBp7aUyCLXlABjzGvnM3JFpStJoFzeRYv6m6
1KCub3nrBr7i0QAdAvVMO6LcixAqNMl5UJVdow+yG9MsmCHdmbWLYGtdoh+mpkxh05Hlre7QLQR+
cu7G/kdv5oBqyxSso6ybbZya0ATklJzcIf/iCn+ymejhZ7EvI28rPHS6TnA8DatNOhCLQFsesLhq
KrqSfI7Jvvrw4tGiUIaXfXSD6Zd+Wo2eFvoMAtLEbKvVHLPVLJUKNVOj8rCIShe56HL3+8m//c7y
U1+pRr9/r2homNVeua4t/7r8LF3kp8vdufc6clHxdhecabOHeMtQN8vD3zdsSzDcJczznY34mu0M
DqQZj0mo791ypELpd4TVuVyGWu/fjfrc75YXQopW/n7JOkGOndTzeHTJcVavv/wsyPNq02uJSiDh
uUpt8fUJMZb6w07dfL/E90Oy3yhGTxF565HKwEjQXBEE32xRjOSnMlXo1eXu900Kp2w/uAO5VJho
bCfHsbGc/x6OjQnkvtqCkn6nnvv+wfdDt/aRFNRIZfZdLn7/yvJTQmXezSZGTfzPPy2b0l4brPNw
ynG8luMSlwLMdGDTF1FWDtRGF0TKsKvVN7V8D64XKRWR+rJlVvjTerlrqqlHt5xXw6JDhGvSVC5L
8zR1hXUy6QohGp3BmvsCJK9iV9agyU5DXJoHj4XTAqVlXV4AXMYhAYn/H/e+n7NNw0OYZfrEvxPC
KpVSO1fTL0QU9ZFRgVTChUoczPdFFkUk10FujVhEDtPVVCOx2fMpl3tEXgM214aDVGYp2p3AUnrz
wMZVbmsujRWbHKray3uZlwGRwi2YXXVTD5ATMH6Em+V/J/nL2RWldWPVGnaSVGtIfP05xUN3Gjqw
lKVu7hcerulG9c72vHtLfUI0SrxUjKrxvDwe07HAVBfQ4otHCWEJ/SEEQYmC3cYUdPSSP1tlRVpu
0GXY2aFTDgY90+rmLOOp2Pt6ehrUc8tNA1liVQsO94L0Xf5u+UHngJkEqqlMD/Fy2yU1hGIQKajv
+C9+/5Z6oe//cfm/lh/8P5/zFkvG9yss95a/+37u++H3y3y/ve/n4oqLNZDUzBoBJer7lZdfFotH
6/d7//6bMPVgsRjm9vup37+i4XhnjIRM0KHCPkFU7U8As9xdWSe35mK/mES07Zh62eJzKeN/KU4U
r8LiYCuN6PJkMY/PQ9uG+PFjF0gdLRhlcCgkcVA2fr2Vvpwyy5m7nCffN6PwbgD0m7t6jqGgDvex
hWvPU24BMtQnAn5wFMx5RqspLzS6lmoeLmG9s/9X72d5E3rdPw4m2mXPm4gEwSbnqqwokZfKOkvn
x8uI2uYjFHXbnqysio4hUQpiDYAoPpJ70yJ4MO4MOOKwdGY2BQZW7OU1mMXxMg2z0+5rI2VcCvt9
hDC9VqTG/24s/FcaC5ZjudTY/8dfVfv/ixTwEtWUf/+9qfCPP/qrqeD8YRJEb7kmdhTP9FTn4B+k
AM/6wxXCFrYvMP47voVH/y9SgP+H7Ti2oeu65YKiUfZ+ilJt+L/+w3L/4NUsFM6uoLpjAhH46+39
F5oKkA/+TkTy+P8tIXhN3oau/72p4PVuQQFBGod2ru5d3yC5Mskh0l4cFYPUSoC3fpdT4cPWSVJS
OyAO6429mzlEpGRWQJzSMmwak3U0xU2BjNMwsZcuFwFg+eTQJ+bWZxl9ykq6u3W0nXrteVYRTk7X
UehFAWDRr+9Ir0rdHrvf+CBIR5Gdd6r05tE1n2cPcV6TZ9j/imtqEBslwpvka57r1zIY3wJBtJSl
QqYmOf4cmrvopXYa2qHDeY4IpBIkU8WN/BhV5BY8lbWkUxeZ7sVrCLPyUM/22nFCkVVvoDagm25y
lslC9NNBeD6pyGAnByU/lTieVwGpWYWKz2oKzOIew1TiBMBQ7HAp4aFIt22yrKlvr2TJLOlTdcUi
8SVUTFfGH1cquIsjTTURmHI80hnogQXX+kvq/7Ic/wls+DWO/OdRRYEtg0CqNp98fQ8REundMv/h
UuDDkE+nkbzCghKHcaZ22cTZrexWo5oJd3JlomVGWKg2N5pOTNnok6gmwk1d5/ZbrKLMZgXWn+E1
JBHv34Qts6057Z9BC78VDv0I8uIn0XyNaOAuZCOe04qPzfpTYw9BJxy95p1JVZk0gBy9koPf0QjB
aea+PFiTjG4zvf1VDn23J+GB1CsVdAkEwHiZZuNYQmszwdytzCEzDhOD3hYfakbrxzUOXnxvJYJ+
lT/sKtpPtz0xd0dPTbNWTUZc4t9NQ9hj9LXoI6scOYXynzhSvkqYc0ODt2JLNFQjHNMKdmStEulq
oukmlVFX+BtbZdZx8v/s8PmuFjZ91pgvgMXDnasT3RiNNQBmWLLsItdeqstNxm5pAiznDP7TEBr7
QcJC97QP6tykoJrIHfUAkXJts5JXS4aSArdj7SFPXWpjqE+mkRe7KPROaNdX0dw4GxwsnAF58gBa
x1IOd0jEGRl/NCkpwJL6NxL/l9R2Q40zVakm2SPYY7AWxvSBqGjYxspP7nf9RdVF9kJdas5IXnVu
kjf4nQhQqzRCaALNallOaZKsQlnhCenVpLLMLHansUjEEemrleGY/ohq/4etZxc4XhqKqZWdtZ+J
h4tRpSTGNRL8RiUnIuNrUGGhQjOJVcxUBtdyykZELjK8MNmGxa9UZK81WoFdkG5lR/rYqPIaY5Xc
OAQkrquZcbmBX0pCL6U8RyU+NooYTf1iJghyzDBiCw3iT4z+ZZWowEifudRSB0bLqisg3Ockbg9x
DSpVV3GTcU/wZKBCuAIVRjnkpMoQ1YboWG/uaxVZSbXkxkOLumsT5wZSj7Z3Wa5il7gTGINWeOua
9UDZaMFGD8rfaJKPSYolwdtoqVoVnTm53W2owjRLFEmrnpo+rqxM36ZDjUSQ8E30qqRFq0DOHvrQ
Ke4J6axJ66xUbGeEp3SN4PLw+31GziNKE2DHxFMS9GMjCiEBNFBQ7nAI372w6XYNv2So0kStgkMH
ON7zL13FiZrqJpitlTc8JKx9AIHp1orabq5s0ICwbkoVTuqQUpoUMUGuKVCuURCppLY3lWZARVTx
pl1XskivofpppJWRgAqUK9t1rEbkEJWsyiIXFm3zMQlyVspCTJumM2GqGRX0MkYaTFoOqPREnIQF
PdA04+kBWdTF7eZw42SKV4UG0a3vbNOzbjwdzm8q5rMRb11OXpKVESXPpXyqwzHHXECzOBgGwYiA
RG+YMM3a9t6Ft8Kaj9InaUZbNsBYDAYi5dsmBQ8HX0ShRZaJCH/VtZFxuZlobV3GMXkkhTfYB01y
nxSodEZDLx5qn0g9tsovU10wbiFUWx5BW413Ak8vvOjXIQdjYhoNGkYnQi+canJfUGbF3y/lmv43
Rz1ww430dW1jJoCBjcr8s+1hXdVFfZ+QK2jbyJHIR3g3w+ImrBPVcbRoxg51swkq33rl0K68bmrP
k16Sq5OhqgPRCWgrsjBxoGqsfbQpzJrUXt3AwLRAzku1lsp/Mpnl3osBllBa5awbAwImbA00Q6oF
B+VKQWHmAtPpXNTFDRYXIKHyToYf4Aqdc1FhQ5vq0iDGoLur59ljyCdHJhxA+jtcU9dilB9lEKvG
ZDIcEsM7Og6cHdOHuIOv8FKjr9iLeihIrUhe6cfoFyconJ3m5taloD+P0rNJWPwiINUKzd7SGHcx
/CH0ZKP74oIjXJEQM24GJ+hIik7RgbJJONHOeHWdLL/ITiO2LwrabUIJ9gAtzzxhoiTPFL7aIxJI
O0ibWyCBpIcUAHOF7u6T1gSyS5zLOjDYGmQpHAlmERbV86ZKvDOw9e6I7+UpGgz9MLAiY5zoivPs
Gc4h1egAGrlM6cPq1HzVDziE+VaUiIRJjsbAktyFkXlHPkL/mJPwsy8a+dBpQUvAbjvduH6eg6Ph
EZj1B4Bg0S6grkMv+YjB+iVok+Bn45gDYsekvNbGuqdu9oho6mQIuz+hbyKXfjRadh9R+w4jlNwa
7RTODVI3MITYkDx6aRl07nGqgp1ex+e2t9kQ96U7PgxWcxRCI9ihQL88ANpp+6o+N2ffkvG6AzlN
Lc5qDsXEtzpDgiSI2z8MXvtUeF227amIc1ql71qHVE5zs9vEBWDt9NWFxvt0ycsL0jOLxk5gnjox
XkXbu5uw9u0dEuNbZAMD4O7bbrTk0bN7tuo9vzS7rMvKYPjRzZ68A4e4z4nO3Dqtt85LTtmgpyOW
Nqc5dEmOky3Zp+W8cw3trY8yAqf8PHvG6ndNY5TESVxfAjI418xC81knZn6utXVoDukNanR9M2VG
cTYb+9HRQQ5GWa3dhvoUXjWXodX7iUWJ5jwp8eskwevV2QAM45i4TnTLkHdF99zb6NG6Oi5ORhN1
z52XOIyZg0nkSYWtl6tt8orqOTPe5s6oD3Lg6yHAOwtrcTUKxyFZYOLrgB44blKiKA6xMz+2UWRc
2iRK9q1emK+Rufeszj377YwJVIzOBd72WfNNJl/sOBdK5tcg70mpbVBWkNM677o5Yd4Hb7GCMFru
S4ihl6EPnUMw+hcCPkildVrrueL8oiDoTNvQle81mxHicmCU+zXmnFgWRNRCNsBZFxVHshy9+7Gv
URNP9/3s10/4m8dtJazumghNnkKYTVp6LuMp3plsd59ry0TqD2KxjNrnaGzRFkNYzELOOFZh2RZx
tYpTitKLqLLPOC60NfFY4K7jznnDqpvIn4An+9uQJeIW7HW4zmqbRBtmSAy61gMtP2fLgA9gqEDD
Xzqhu6PEg+cW689ea+jrTnA6T3JEfazZbX0wpEw2c6IcgWhJHwmHaTcJUoP7sWhf4SsVK12K8lmn
X4Yh0g5/OT1dzb70nusZpT0dVW0U9XMOZYTw2JFRvZrLH01c5iAJNHmGc2SuKWibG2jMHyKr+5Oc
rH7lFjlt/6Z6zqksl0b4AYUErUu2iSYGervAgR4gu8HcgAeh81zB7FHOqxFawYlS/kuIjB8qY55u
HKfEWz1T/2S0Y5iqzRUpAPM16v5sMpfi+iBYPBHFbLUJC+Le5ezguGpa6O/yjEVyUL9OAVoJW0q2
ch3W654G5tHJJvugUcs349A91/5MpBoFDDZ4wnsLVZRh6jr3E7ZWWG31JSmI04v9jHAaUWFw9eN3
XiU45xVyCoAKzjsYYfPWCnGOgmaXe/Z92zkYjbeWvWE1ywc5Slq6fZ4fiixEI0PO89EwOO4xVNOy
FdNdmpN/pKGgwfwYZhudYg/mTGHsnbT9ghERPiYJnlZLDK953Q8bnCzpUSdGyObyP86zpUID2x0+
Z05jSuQzrNq7Pg3uu9BxuHK0r7y04qOrHYGzHmWMhXzJj6adNO840QCIkU2D1XawD95UkpjTaFdT
my4x02fDYH8rYlqUsRdigcBZew4jqKkNRzTSXe3K6uuWnhU7I5Pmdu01RyYJqHtdEdE1cT7CYYZu
E7tihYchXZH5RtO2x0KjdVlxHVP3Purap8Eno4flr7cdexK0U1deygrLUksXgVeeuSSkT2eCVxaV
9eUEottXpl5vfDuPbxluWG+URvMAFJsmdBj264xq45ZRsl21ZNOccosmvoBMjGun8jc07W/GzOtu
gh+UIGDq+019yChiIK8iqDfPbOvYQn2LGq1VZFIMET1ZS8ItaYiDwLiY6XV2KiX36hBddEV4DELx
NiGQyOiNPeeBfqvhscyzMLtgcOj4fpI9QDC0D3xrMXwuJB0jlIUhr7ZOQlFTIN+gMlycNdlzqaNI
OA1ZcvEBhpy7ZOYgIzbW4qS71wQnZmwAMUXwYZXtn3NnV2fo4rz73H0njSNbD+TlbQiJIHR3xqIL
TME/GohXZBxAB8RTitio/GGEJkRQUplZ9eH5B92Q7rVYooOZSAjKUpwUSWwdJkVsAEo6EjHuRaAB
srso7L0tofLmDpkmvLHZ+2wJacKHTFxrl5vnwEFh2FbJcBHBcGtjy6Kl6d/7adxd+yJ50vDxWV34
6Hoyula2cadr4LTLviAMsfBxJMsGwJ5mX0eiUzEUjdiMxaUIXf82dCjE5/3Op1q4n1obRr34RT7a
dDYpTNMwrPguaY3rxSNcCOuU9PwIO/S2c1Op7PfR0TMHtt2mPDdSw9fRWMGT7RE8JsiZGufyZ4u2
OSO9A2NgSH9qRRWn2o3o9ZoeAbNR1DnWWR0Cv15nO99JUIeqGRd3icuImY2HdtIx5cvufoTgRa8h
1g/SQ/Vtu806dEErlOgYVjm8t77w2nMM6tooDBaIXvM0+RM2yxZzmYspcwPZydyaZH1t8wQ3XQsx
vhFEaLZO/JOp2txmRj6d3I5YxFB2x7CxNzG7wKNhu88yxOKKSgVnA0KhzdLbcJ9TbT2OBSuXKk13
o28hImlIY/GT8AU7H8ualOvJ5HjvmAJW5ceQyPF+nEF6zH3/C+nFU1h0JEMlzsEaKgf4sP0nlv4/
nXQk5MrIPh0XWWI4tzsfK8GVzTBGDvwMK8A55otlH0HV+M9ou96TIfAOsz+zeDVKufM6SiouOau5
hcg/a/JzZ+R4FJqufMci/ciReLObjJzc6MxSMARZeygaph9KCelb2N5UZj69BhJrBdccTqrKzh4y
yzv6hZyOGhiGvu9eDGofW4P8hSOo7VuHS/ysaQP6xtrIt5jevPsC/FZD9ph0mvaTm81M4FhSlTgi
CIukAr7ThpD1r6g543sgbgRPgChL5G0UNSbmWryikrKTqzX7xOaITgNlw8Ctf7gC5XCI7BXqnb2S
Ip4fci16HHuWnlOtBfvubQI9xvYdpX5tlBuewz5VoMEkTHmnazuat8NOghRDmV8yurXEl2oQ/EKz
R75EcWUTgIbCYoXpkq8JPaxLwa833kmyKrZ3phhf+6FgvEF2SoaeiQ4ONx9f+XTTDZ59x9Dv3KWZ
i6E3ZaJ0u/I+aAqP/Fby4UzNY0VG87aqy+iHGfZHNlTpT4KstrbQkHdFVXjNfCtipd4ANB4r5JxV
aHFsqcQ0Y9fcGjr1F4+PtXHD4Bcx7+l6rkm/suuJSqqWxUeQefe5N1t3jWZZ68oDKjJalD10v+kO
9CIAxOCO3IzOhJQ1N8JDzSlXFTX6SuSfVol/gV2/gc3NsBvoZxRY77AqD/shrVtmf7R5uh85V981
Sqy5ndi2nvmezmR5VvKa5mRrT0zonaPEBuQCuGZW3GC4u0ToLc6xlyOm7rInBzmtpRPc2XX2YzQA
Bq1ak8zoDteY81RUc7DJTiNIO7cKH3p1E7r5T/Lzsnsn4wRl10ck6C5FCL324HxiDzJufW0julMT
J3hWq4Duepis+0le4Z6tsolGbusaOhAGK1/TUd2gzCdKuy4FzAvOMDxS/4eyM9uNHEmz9Ks05p41
pJHGBejpC3fSd5drlyJuCCkW7otxJ59+PqqqBplZQFfPTSIjU4rwcNHN/uWc73wC/EQZqd4MsAGq
nz+mRHxvIozuoWw3U1PemhG2eL1wYnls3HNM8rzLRPKM/U2K+tsUWodsYtZdJA8L9yB1DqbWEgSn
ZNvPKOMT2TF35wvevvvajZ9tMZobUouZPkd2+9uCtUpyQxyQfkOLTsWDlU3cJltsMyH3/difGVs3
SPOdCWwp5tjVl8eys8zVS5xbkV8l2kuZDx5lZx8zusX6uMTkwY39N3M2I3+QmKgomqpkxNtq2nI3
eEmGUb94GwWFdVRXb5LZiEa9Icdir+bhgtPeZS3Fd4Ea+yaS+zimUqjzd57J71aBzWkozWhX2+23
LraSvTDCV3iHACoza59pOtKjfjxwx+P2Q5ZqGRsUexTZAmCcSI1HOcOjYUaxsVHfEFMOSWh9eMlk
fci0R8dAGydH0zkzfHuNZrva5HFZMyGwer8pgMgjyt9ELhCEqj2KPG/XgTZNZqUBDOaN9A0QBz1U
x23FzLJq+PHpZfqtZz6Iht4OKTHNLUmRxb4rlt+55l4youXY+1KwT4FbX2w3MDLk6ZWF7dlpc5Jx
MvXZu9Ono4FeKhkfQLygdpr1Q1No8mwQsmREtu90rbdVTJObSf0iDOT7YreL30wZPyeCLlPXCXAT
E2UbCDbbjqcOhiXB4YFFs8iI6iMcVnKG1V4Yzn2VMaUZkC8HYPXANkpyN6v2e5i5Dw58WdIH6d4N
rz3PrEOIzmSRCcV4IG6aMQvNdLL1UoCcbXJG3/8jcijkliTZNZjtr4Zz9saFWPZCI4e783Z62p/l
mHxG1tgeMxcYWmHep/psHA3lOhtFnoHVc0a5jnmx+V8mpFI/jCsTH1P7K1RyvC3w20mY/zEKa3in
Ukk5YsorduT9GI6vDjX31tKimIE3lV0Fa+3QQGREY92r71mok4CnOcREzIwcgFG6qL8xfHldxK6U
iffs8QngBzf4om6O04IDWaaW2oyRa4JJEndR5hBmyL5DM/tXwm9O9nB0VF98103yqAvtt5YK3CAL
T1y+ThekSQS9lia+3hUzBxUsqKUkFH12EMjLoX+JvQkyQd3ee47D0Ebkl44IFHiCAwHRA5VZ3vEg
sN5Qz5KSllQEbo6Sbrbie6yhMrZZO/QEcNN9lpZ6oyVrvqV2Td86DdohlIvpE2hBWHkIExb+aUki
yISYl2Q51JPd1TXlxSvhMUStse3vtSX0fAFtCbcBU5hWL+KN8tx5g5L+2KK+QGBe3pX1/Ij9nM0A
st6Z3tMvW+vBHiOOmeJZX3DfFuQDcIdZJCGNrhYIYkkCVWn3mKWNloNXQC8gKOMGHedx0bs6SMcs
26Z3RVMoTOUmCcA2gczk2NwiFdnHdli+h0L/7EU98uTTJNHHfHLcGF1Y7TUdvpDZghs2YD7H12To
10t9mHcOdIxt2xLIkLcqClRoNjtie5x9y/OX5hFJc3peHkvqA5Qx3g4FLq4WfnxtFAw4wI+4bJNt
VzY87uWwEU34GzPR7zmzrAeps87x0ukh6+kkyaK5inVqZdmgvpyEM0BfSsuXjfbsqO/YSPD2LdF7
THik3RJIpKYHY3bR/gvxYTeRPEPmvMeofeymKj3l4DiBeyHBD5WJK6X+5IkoDDYuYV1fLW1hU68b
2bX0qChYLEVYNruXcUBuMvdLdzHz+jh2kGs7FyQZPCy/qJrX1OsebUVin0v+GSYCjJ4SkrBj5x8l
zijkt/rrXJE5hoERaXIyi93QzPbFqTt/6ZyXVukG8qMK+JJetYcmEWdTT/fcdeXe1LxPryrG91z/
XsXDQE5U3B5Q7/c7NWvGYVmGmKOpDQ8KFTTJ7DXp9JnzZqri2WHmHIReO72NI/jGhRVnSEBPIb6P
VSi39RK/GAB3kQ9r2QE1SrtLEhF9N8jssaeiuDlFdGAtCVgGqMXcxIcyeYeSwdLSS7ezxgx2sfMz
M/hiGzJGWFAe1gYVnofPpQjNPlAmW8LRxc9kiEeNM5L+0CBhKeQ+qssT8snTHCuDne6Eum9ilmDx
J9X9bEOtr36V0kJUZv8ca9Q2RW3FfpXhaDFIZU9VcesV71g3b0y0SsnqZCrYJR36ikBuufpgB3g8
RVhrbG/6x07o32de3C4ckHxbzvizsOPmpBX6/GB3zsPQcm6pSe2sBle6tPt1GTISGmwQDjqf9Vj0
D7OoGFU1pzDl65rsaLN6PVile2Skvvj2KPYRu7ftGBXzUbb1rsZuezLG/s1r4Lxa4rVtVwLt5DwP
S/Uiuv7JTgnpIPcOwfkhKsbiGA16dl+jZbtPKQvJLfWeonrQz4SvXUnfHe4kx2pl2tqN3ZddE4XY
kf7RccnqTnJ0Yo0pmaCVRo9QvpcaB5PB4Z217v1UqHtKbeWPsXl0tci40zIdpWTNXVUkOBlMQWjK
ikwPdQLtIwpgteZFo4JvrZrqAlQVQcBrQ49BTQIlEnVBYggkcF/Wd2453shKJl790Mw1Ar1cPQyr
62Oy1Hv/Iyn0gXRi+7v0ZLIvdSI69D5/gtbA+5YAUaFPD7Q1VqlnDOlWjCgMmzX2Au4FrYDC9Xdy
FygFBeFaoZwFZgQihsok8mF1sqUohr2r8eNpD3boPROr1l/JAdsUDWm+I9leDj6ok5tpRrBKN5PU
i08t5jQ3VT6xQulGxdZLhPiGS40zIzPBS1J66fNlWenTKgXETCXns4TM9x2IsH0s16YDS9J13hUc
6w8AGDnbk3jZ63i5Fk80vjELTie2AKwPqOF5MOPuE9OE4TsxHMlpBB5icEJXRjuC7fsEycQic5mf
ocxSFJsjqbM0lVYmfuWgVPxsYT0Za/arTH/3qflrXJpL7cAcm0htDNwI+0heM9RzE9C7C0QnNRoO
bnkHZhMijoUJradema8Vp87sXp3aGE6TlLeErpRdS2HevGIJzDH8mTmi+zILHpVG6tU0Zh/AmSAM
yEc0syx9x/DFXdzHKWxmFuu6uNTudBT2aNEZD8w+m+rH0gOXxoYUHSDa4PQSHcl+Jj8Nyt3W0+MA
it3HYNi412rSk5yPyemZt+cfHlG3YNI8lKwLHoxKn/yhx+APtgXVXY+hzDQJWEWNdTcU8Rb/KnyW
4ebq4QPvINnn4b2MhdoPWYe6l0ircQGFEBm4hUD6kZ3e3WvRurmSLuRyr4Y+mAnWYePRWMw7bLak
r7v9Ly17U0iLS8etd41t3i0r36JfKkxp5B8N5gOz33fYCtjjaS4JkHWnRPO93OZPlfdE/cbv09KM
AYrWftMRvki105JYVOqQQ+W065L6Lp2Wn1qFT1efx5/8heRGN3sN89djpQOceliWaHxh4bWTtltf
7U7eSVaIcybxOFo0tDIMH7PCcRl2VsG62tvEqWLokxFCRTKmrZob21rlh0QSGUl0dZXWbgxzgja0
Rp7GKGFAcQQi8fJjn7RvoesG7DlG6ID8gEA9o/4cvX03MMCOS/bzMfmmVbjsC9thkAEgk9SIiMYf
hF9acLqubEfDVi7eTP4LESlMx5rxoI0LRbdQt6GK31n52UGSgBkkIw3J+C0P5YMyxAUf6GOvkEYy
obtKIChIjJgF9UX07E0/iiJKtvUs0GXAcTZyOkBbh9GPJxuYicHnreQ6IjO578z6HdyNPK/aJmrX
nLKoHYegGkCNaXOz63ki9o2u976peuhYpC3tJzenr4kxkznOOGy62N6E8VDtGJrAdbKT7BLG83vr
dteqHPOzKvrTFAH3zjv7FCXGITVou6xpQoKSV5h2u3bXJ0THkhlw1xekzBEYFGHb9Vb7Yfu9j2me
YlgJmKReGkKsSIZrfEKKdo0LQ36cvI1elx/r/03G6Wo1zk1p3pnGC7pQsomM15RXbpvYcmwmEqO9
w760lfH4MHXtK5E1EGu156obxktei2f90CJx7+PmapisKohWL49AJbdpaz96STE9E8oVGISZ+4if
0p3C9hi52JSiCEIP3DPmA0PEZLYzNL9MeYHEP14X0hOCtQQWztcuL/FpzefbYMcsxaIPRXO9Nece
zGXi5710d900PE0GRRJoPj2wdKCzBl7afd5KWHiQPILaQtKEDxzsTtGuPzYdzNyYaJAt2uU+i/qr
MzIUDZM48YV4ksg+iEvjWqvC8hrGbcy+SBjHhLKrACcjkGqQwYkhNKtuaKY9rhQ0nVG+XEQ4nTN+
Jlu8lDs3YoJtluPHOLN2lmTu+i35HWRsV0dm335muoFpevXO0qDgmfAWW4KgfMZKmps5fuIBeIy+
hRmAFfB3gZlaGjVRB3i+OeUxDgN7hOrrXuPZg3DkxLge+NRuLQf74zCRipCm4a0r5Yfe8mMgAQHL
Kk3DDCNo2yBhHloitvTBPjZ4qZr+zjYucaMXxM01H5MBw5R+PQ8yjFpnoUe3PmWy64b5So1Kd5Y+
/YRVYQ20amY6ePs8okc266F/sIHTIZI6QG0Lg9TIDylLmKFq+m1XlVAnc3LNNBO0m62jOgL7V4JW
1S25T6i4/LhP8JVXJMDpkIm2aFRviBmTowgTim8oYl1zK03mYnzyn4S5jm7i8mB23bk3XaJHWSoM
U8znRNSWX5U58uqKV+Zg10DFszylYav2tnrpl3L2ie1FFhunDHpbADLzi1fIFwDJ9W5Ouz2CAn9w
GBrlw7wKkz8gXcWH4bOb7XeCmnHlgi46Att7zIvUDuTMXMRL7M/YxeuRJKoK+kr9Rkw0aevydk0O
zSUlu6IbcaripYWAn6dX4QbKNdjVRa1+6L3lSP5LULJeptIqF/mRpdMcaFwSiM3LMoi7yWL8VV6L
Mqa95PMUmnn5nmX1ti7TnyWM72aMnLNps3UiCewwcV21zEEDeuIjBM35dVbXtpmH7zIm0EfPdGSW
R2oxj38flu0kq6vSs4vFTJ4J81PpVQ9mL9qLwEYVgskj3bPKtl6EU5jEHhjSjuMeoNamG8quBj9h
jaNfg15YNYL068k4aom3783fMAyss/6jpD/19V6TRwmRwrcLHMkJEgQOAbRcGTbSKJbNJVY4sA3j
dzKFwOCS/tnQQ8YHtvPeW/0+KWzEzWtYONM5CEIRg2GTtTCrvWUbspLbM1/HujrmSGAG+a4nw47l
h06wdDDHJZfUKL+hoB5vuXiYPNJrSvHGPcHfO7WhS5nRZpZLz0yFPJiICDVEjtUYWDhgcn3eZxU/
1zpjFmu0Pd2Sx0GG7mzZ5Kn52g3fQ1aG50Vv8v089Q88RcUX/s8B45drDcWpsw5rWTS19T30H7LH
GyCM+BkwiDTJG15ZQ+uKl2Yqbh1z4l05QqPlmgli1nkwpbsgIXWXH4F6Qhl1P4cz3ICcUKEif8Sx
fh1U+a2DUb+1PZCMUqBYyaYysBUlsbBZR2HK33Q1YvTWNP2Q4Kw1QgJrdfOjTXO20/OWMvwkWyk5
GCCAz4v2MEykq0e1x7IbUvxUmfh9oRRYdo7CvFo7A6vNCYcifKUqpqANlcOd6pPKAD6QqKEtUY/g
VpFr6laO+dVQPNigOdtZHmanWI5FHFKsCslwuedMHRAcbjun+hy48LHruJtcI7KiTxnvWqJ8g8yd
MdsOb6hR4BKTBnVgatA2xSGPVXn4CiQg9CRQ5IVR2GO7qtC+eN1Nb/lMmEtJroqSrNbCYofy6rOI
B0W0PBC3phg4l3m7saZCCqNRB2KhYd+O7RgBcerceRRQ7kJGSYaeyp/dmgFLzEdw9qxrmdbHyvGk
Hw02J4HUrq0qfoXkQu/opCf9G1xXtnP4qJrmUfbzcG6cpjvClT401UB9Xyz2lrMtSEwSLCKoM4cc
YczMADcdKr+Sg+HLkmQMO5V3cTcgYmSOxpVKA1ciy+Ox2+QTj2UBNpgVEN0YkbPnhb3ZPKWPAATp
u9rwRbQfxmpi+dID5+BNQCqBn2uJ2PFji2JlriVeIUehnVg1fyUmm8TK+0BPjV8LXnoALqtUOcUq
BLyO9SY+Jq3u5LFoYogtLAgRcOODavTmOfdEvsNaJDAL8bx8LdQGBITRFGYnXU1+NmD/YCmb7PJc
xUfpESdkYe5EGVVtNcVwbopfreTJMfCM93X4aOLi3X1JPEsCV/OwFQfpTvAELcFMfhVbchPcrAUJ
GWGJJ9sUw55594TdK7kyema40tXPX8acYe6MQwzoQjK7dOzVfBsyAN+0a4ZJg6lricPo+PVyQtth
Jskv/Sx9GhvcY+xwLL9w5o4suFX9/WUfSYbukWG32n2ZSzTR1BsdKJk/DMuIX52ZHmKEJcx8sDQP
fbgakigCZvwbSrnQiuERblpA+b49g9y3yRLcftlCohIaoaupm4UgYFfpyY/arQ7jyIfD1iR8zTjp
KKBbAMQeLtFBgaxGMk7405gmDCZbMAwZD2JbFI899zDWz1VUWq26W80pPyq9EEHoxgRyDThfF3dI
gyicv61KDNY0zvOi9y6qQ9ScW6OJrL0jq0MfF0XQLtp3gwkE65XyoTNC6Y840oA3uFdBngBrUfG9
XHN+2BfxDzL2jgmsvzquWoLLqWE8sRib0MoovEAr2uIRa54bpNY/rDNf/hmVxSc+cNOerJn5RCbo
u10ieTX0O7vDQzkz1+6j6ZQmxo4ABXZ1aE4i/lOA4PHWuPHL4nyYbjSg6kAynHuw7mWKbcySx8wQ
vyNsglyzM5I/LzSIAAD6i2aZKM5aWYFC4kSZmVFIhgTEIx9cHXvItjtjfDWFASWeQw5ednlMmbuf
wix0T5g4fFE6BKYCKdgyk1q1tPFsf+ZCrBJGoi3imUeii+xpK7r6gxb3zZ2Ib50L58oFCBdV7+cT
4e3LyYViu1OdekQ6PQZJ4Tx6tAOSjqQYu30RYd/MS6aa85yD6G0Vcic+fRqtzVM7Va9LbFXbsdLe
7XYS9L4heuP840s57FB9/F3rjP+82Vup90DjQPE0f8hsNQd0S7avwKNpnhedFn1X9tEdam1M+wup
rUSS3qIIvCdu82nLopl8xxLeO5YnZKc7XfJJ6LmiWW8ZvraGotVSNrvGzJ++PlXA/NvNKOI2qPX4
rFnhvcnvHXw9ll+q569/LIAJ7Dy8RRM2iE57cBQ+Eybi+qmqVbET7vyaG96wo+h4Gx0r2nD14OiX
cXjSyMMxwv6LjmqcyNhaFzYXjm2EyeurbSrUK2p9UvRQh/k/R7Gvp8zGJ3tcb4f5W2wQqaWpiN9C
YnmpcRNsvixhxBDd5EK7oqrwvTS1a2inycHkTLKH4jHHn7AzoqXlTI41/n5D9MsrR+65hpjXGYEz
qtFiN9gM1VKhHTq1Pt2pdcrWCB999TF2cWQdxEyzb7P8GUlh62QU7tViobw0i6NHPcVgbiIRrV8g
i3S+d0jYDyPVnX4yIOfel6DLbS70rw9gZHIkaGJkk6kxrF4jTqJhPeRE9tQbfQDxN2+zu96QPVTS
CWFYEj0OGQtVb8hBrasdWUGojuuWj5tVob1yMnrUP9ih/uE3+jO07C/IMg/3qIv1xmQqZ+B7+UsO
aeRhpxRwmlGop78W+CZ+KklPgO5D3xJLSL0Dz69wpXVCeCIYobA1m+0PjzHe3/F4fwKq/fG18E3/
8mIsolAlZFKHVkTIv4S/45CbcV23xP3pyKcdaTW7fIYzzcDzKmr1REfiQ3MhNRL1FaOguGHhYZZ+
a7gLuuUqeq2qp4yP1sVJspKw8c+aUfNjHWfZnc2kjIAGQijmmOnTFAZj7Ja+I2LtZlFOpk7GWDxJ
zFOXF52PsaC9hJaDiHLlbRtJ12w7N51PbknhNGYFVnUre+w6YSGMu6vDMPnN5h4Qje4eDFHH6HKR
GnHl9Hzg2cfqRRluO623XnC2YgmItmiC9QcNEP+esYU85hlbA1lR21uS+ifKuTYjq4E/nho7Hkft
W4WG11THap2ijApo28SysIinBPGTnrxBZslgXJcB0hEcKiCEU9sdjr1FZKle2zeC4t9FMxaXKNYq
AthpbIDXP+LsdzFb29gKmsG4I3EAlk2TcEzKqQ0Gc70xF9e86et+sZzCiwdp95UhSh6xM6frNncu
jOzRcZjCrGQkJLfmPifI2Xeq1D3qsgIgQeOzFxylAYOfbo/4wSD1VX/PJcB0TbqPlsqXa8Uw2u9q
i2BJwhnvOZfaPfKsdRbdfGZhGZ0n1L54JEpM/yLXLkwOf3JVGKds5mVmKUPE0SjcsxWa+8QZp4tT
cghWczddUQrCtLXkTR9V9UnodrRxH7glyg+EBgmB6fGBraX88BA9EltRvybhlF00tpSo2iye+zC7
xNbCRc9osSqEeBYaPqd8Sb9F0Xhw6pwIDwvszDRYyxsB3M2WQMzfZi3EXi94mPCjzOins+bVc7rv
Rm7AjRsYhY1zrgN9bYojcKH7fv1Vag8jw471X0seqKspoFe5hLttQNnliufFWZgIsu3Xpx5DXuQI
wHTrl399T1KyyernMv77F+qO5vg2+S6H0GYqgfwsO1nkXGx6vGybpRGUpDLp2epAgY/XaO0WMMfB
MpC5TWQeRe6rlaIfKFlExyAQAc85EK1mOPhzpYhDt3Vfz1IwbjWz1IVKChUI5Gg+k+VTO57RDhX3
ekGGem2bW1by88XDXb7JbcRjcWcfbdzyO6E1v5RGsKXntNwAFVOMJgPBLKrGeqTeRFUd3nLFo9/3
IbrfWFi7qAqxQ/HG3joS4jBoZO5VJzGBShwsuGRY+Ij+HDyYCw0itFoW3iGuvQFgoFGn9S2Tv1U0
jC8uShppdPDdMqZ0KDPlOUn1XR5ifMnczuA6ROHr2CmzwNn5dFcYvisG6xJG/VOrRfV1Gmz2mMZE
RJA57roaPrzbL4zyqib3ec+aXWgtrHIZ5GhoKrASwYac7A2rjuoUl+ZdauvjyayqIM+q/pyazdeM
qaNHhM9NZhjg+mkczw5kD+ByRrNDMArU3l4+GfE2W8R+OeiE6uDmbuKDsLD8f3NR/JVtiQFU2pbl
uhz1OrbYv1wUWWOI0G51zNsaUuAZP6FllOlJF0V6kaOAOJVmvxqeYxwzOZIBlxwVVv+QwKSeXMSg
3QxFowQINH1l1/KbaeK/eYlixWtW+RxV5fHn//lf0vp6iXA8cfFarin+epe5jc2QDw3UYTJSM2gj
jBqjywIPrZc46zlBMn1RpL9CjnIrKyATg2475dLU7od09A39IS8ZvceMD7fD4nb7oZmcKySybVK5
cosuyWDQzb6KmSGcQwp6Rp2V+De3oPGXZHD+Fq5uuh7IUouQcE8SQv5HiGitIaXX56lCNlaqqxXJ
ewx4G5vmw5eGLK9tcQK2fIk4A5lhqX0CfYqNJoI8Tp8RfXv9YjVJ4nvTB+skVHOV0tDrFnjC/vtH
woLh+pf320XmobueMBzT+5f3GxuiFlbEexyyFC6oUBFmQ3A0B0HeTBlBHBza8ccUNQ+qc5v3zv4B
Y6e7OHZLOHKJscMNi7MNtMefwkHbwxB8K5VzLsp5uriIuIMGYggLS+VRYAuxmcKChqWs5Wkg/eIs
WYBu6sIx98PYkINTFHtBT/EW2tOvYblpszs91DVRN1NuHaLEs3HLIvXXIarGmYMwgsl+wjTp0Ohs
8r7emv/9p1qm/fJ1/6jqucHt1/3ll//1jLijKv5z/Z7/9zV//o7/uiY/mqqtfnf/7Vftf1Vr7n37
1y/60+/Mn/6PV7ea4P/0i+DLSv/Q/2rmx19tn3f/9KOvX/k//Z//8et/ZMg3LEP/w1P0L4b8p9Uk
/x/bj6bKk/JPrF/z79/6T1u++7fVXu/YNkhziTn/j658NlyuTY3o/dOw/09XvvwbOmNDAnSGC0DY
NmfUP1354m86QjSJhd42VsHM/xfqV5jiXz6ljtSlDhzA1W0THDF/6z9+SvsET0yTJnxKqy4ieXBw
LonqnwsOpy0S1mYc2sehJf+mmYaBOY8hL+l8HohB2vSsBPdoNLxqZ/ERuHPUQ0gCl+8hNEY7YnAN
RBOG3DAMwvkOs19zgIKOMwfVnsZYwbcnjfWMlbIOT5iNjfZU+dGdW+Tpk5fpATeg+UKN6PrFZGo7
Y2EMNzHLlHNmYmWKKu4H193mjRshmkB51BoE/emIRjbg4dKDoFbb1TQkEPbl2ZNiY6P6ymAuBSQs
ahsAFtXqTSqPVZic3GliwkZRhec78vZlnQTZbHm7sIu4E0b7rsVn0LZ1zkgJWV9BTNhBZcshwbXn
KxbYZ30i2EeN7rEgDWAv4unFi12ir2CNXzQUmZObnOtJ2NvZG9tvmjlNmxb6d5SmHilxiXUXdmnB
fN7BOj+WP5tsxgeE3N4fKmGsIHPsXQZSQ8OWIrCS9j2vkguIg/i1y8tDysBmYybK3HvKOwqeKpJs
HeOUj+ZnQ2jB1m1VeTSio5MY8pl4cIt+WYFTJNLiyz7BaO3QI98/GZjntmFQVNP8sZDJV5gviCa8
s6lVRpCG4yPaoPKw5BZrNT13oZTj2nA4qO3iMezIzM601roRsl4cW4+1P1ltFkN2Rz/LXmPjNeen
OOuSOxZBU4Bb5YV1HW6uflb0LbFkW1gRJxCT+EOIHDtJKkiiNwgzGXfABMhxr+A/14u66I3zOlWg
X02JdXAOdecR3qKfDxqcajS53CYIkvCrp8E8khRtE10FBl6+4nPbdCDvySqKHq0Zt6vKU8RTdDuq
KO91cnPYiCjaeZFkZNnYy3nOWP1PnXxokOY+8oYyl1hBL+34XGtevuoJOvaiBHTkQ2ojZB9RemYV
keNZZJIo+ROfmYeCw3buLdaMSGi+1YVRf8ykBF7ycCgftIFGxtLbAZX7YL/FCXHBKbPustZLv3Jy
Jo0U3shUIp57ZOOumq9f7rd2eCY5pD7HU/HolgJVQ/dkMR47oZhaGYzxuTbsi9eG5inRRnnAY+c8
hIh+alFERwynOBFVc0mmCbVdhyMH/+oKmOqDzgXpPQFKp4ft23OnLQ+qGjL2PJk6Lz9TrVpOTqK3
PEDFE9JB8NvJ/FBF4c+idwtfOERnm1Bu15zNchcrDyFWgWzZSAjkU8j8XIuCX6tL9vMG0VIiPBva
d2f2nlXSqFuGsjtVcs8PKh57FGCpe9E8simQqzAhQ9jHcDZ70Qtrq0nPuwDAun2NQPA33iYx5bdy
H905jo2NdkrPk4lmLokI4GB0cuoN1yN1BQKzFyNZAxV9CieMttmQxgEDrwY10QRdWe08s4yfG4Fs
BdOJS/RbqRvJXRQ5xjb1SCoxNGeljj1zBDn349j/jluTrr8MWwouVBF2gdRujc1kTWAGXg/DLdYt
e08DU9I80yCgV7gD64TvpiPGNHe1cTsnebrpu16Dttw/FrUaGVNi93bHuUTg1ZsBqWQ4L2ov4f0R
3zHwWlsGWN5ej/ufrZ3tIvKd91qUZwdszuU6uP3l0Fux5MoMv9O1OBjXhsYngRJjcqO95GkodomZ
oWOrISmUNsNEOiN0F5F2v8TpHCxTPGCocH9bXvja0HivBGYcufhb99UbliTo4S4WzVSFIa97uvHW
gkOei0dV/qK/6V+a3lgzfZhewNTVLZLlrbUHxkk1odwEAjMcKdCLQAvRM49yFd4QsbJyY33CXnPf
mX+FdYnBR6HpbYx42XWtekulQfbu0NgocnMfE/Q7JZeiXoaloazppXR0olRWEHorwwsOF8G+qvyx
uOrUQ6OFmjL+QH9cIILvjthvB+wKhFJVeR6YKGZpzYy9AZefTpPpaKKIdKbLgtMw7+C38aGM9dd6
Rrxdmairk4Xd/4pO2fHSD5MXHxUr+otladM9HkKkAMtxamwdEzMZXSU6WRZH6/YxGguOefbfi0V0
d6u9WUn0MkOID2TtmcfZg3g9j58gWKatbbrT3rPb4mgu6puIlk83xozYNJDprOGxJTIQkc4DhW9C
rBqCL68b2o3FDsjHpsR5ZSUPTZxwxM18NBsA+36/aFifQLyHaKuH0vF2RhattD2IF2bmnXKjQ11s
eW2wrJMlXb+6g1xunQO5J6pL/YCJ43NZZOSPBpK1xcIvk3r7Soex66j5FLWyvCssyBRdUSwbgImg
pG0hoFQRByfLVLJrxZxiLyoIHWs+eMgJtovZkEBkxwfRJQb2+ASpwlh+kMIEPZp2eFkySZ++SJ85
D08JD1iuBAess+Ks63vbTqOXqdAOxQQ0P44W7I3WT7bQ8XVJUQbkpuTw6X7PhWs8l+1Br4p3wxnr
x2KI3nCX/CjNMMKuxDNTzLSklWxv1Os56cQAbbxQ004Qhr65dqYOKo9GFHojowyZplsHt9fec5bi
iU3HMQtRPiWc3zsyxuAU8hegOzYePNsOUsxJ7yAk4K6HdORkcAqkBDuLMdVJ2lH3lg1kqiTTQ4sP
530QiNnkug3B2vzshtoLx9Km5i0hsyT6GVsDUJosa++cpG8CJrzRNuoq/ZAB4fSzDtkjtPCKRDo0
lErnzNOVWQA6acP3yZ6/i7nr7gzoy76XXuxIWB+DHhFr54whyGLjzlWJfo4JXN0AC3I+ZOy+h3X4
EevLeNStwnoue2aUVUQ6adz8X/bOY7lxZs2279LzPAGXMIOe0BtRlEiJMhOEVFIh4b19+l7gfyJO
3Og7ufM7YVSpSlKVCCQ+s/fak/XSOdVbZ2ncL3rQASgrg4u0Z0iOgkc+jYm+bkJhLQtA3YdWDhek
lN3J7KpsZUyi2NkBEZ2+YqhSsrywq+jKJrfddq6u731GP+eo5+chrdze4F9m+sU6sIh76y+5AhyN
yUNvjL/K1R4c5RR7Ahzn8YW+Ia4w2PYqHlnVk9BbEZ96EEQEYVRqHuwMURu7klLBJoGI+HIHRYPW
6v4MyKwLu7yELgHwpPjVsIX8NXz/Kz8qHNN1WOzRf7WoACcUPUkVHN0y+goDnH9RiRUWZjvOEgRD
cghx9URPc53VpSRpAKjYosuUBI6Wrzx7N+jHiX8ow3bVavLSYg4w+r2fV+6n65OKVRORdIV7YK4V
iUWnkHKVs7qZqZasB0KfrLdALa0mFzhPTOBQ84UTVy7sozwgksKZ0d8ZSou6lyvVWPYuzbQnV1El
1W8oHqofs/U+fKMI3zXCJ1jrFzzgGCLGk+w3JmEWdpDfBpiUtMkF8dasFNd1GuV4xib14T9lZnjy
GV/+YhU6siOePrCAXoUjv2svyy+Z2ZEi2p44jzhBXBMZllU+2L0b4l5Dsji0rKns/l32CKlSSVWa
I+2GqKpXDD94H506tM9uZx1xdAuiHv+aSDuPpZu1q0iL2ANjEoJHbqMIdGKS24TVL9iwgKiZ/PAJ
eS+CPnFzW+tAHadWPePnM6M4tScs+KdwMR7VPVLQ3B/eyrxel8w0GBlN3kfcVScE/N0+chxtJysw
5qF1Q7vYLB3N+NvPSa/UPZiuWo05L0P8DW3Cj0nCZmwb7TGrMbtqc7iYYYS3O56X1oMgkJxECjl/
zv0Te2YzB2WlCIFT/i4V+rXoERZMCBcX9FhRMh0BGdwyLXfwSw8/LvNPJBE5hrCyAbvt+jdbExp8
DtCGwBP6f144n4GeFs/QnzXsRVN0UHh1Ha44A0RRrnfdlgLsNBgsuHwQUAurHfrD/aWfV+IYyz/0
nBG5RQYn5jzGr6TcODgr11DeepZRtrdMOgMNcAC6KxsxSWlOU7JdnBlLfh9lK5QQbMaL6E0fp3jT
NuUjiIVwq8shWzLUJpDNwFfW1+0RPQ28SwWWijB1ULnzftO4L3SpLdcmqnXKZvu7mbFFactO3EtY
LXZ+81IOIxEvLswicwo2gYEMMx2dbtWM6rmUDnyHoCUtIL1MpXPJwUI46tuOu/ih+VEQB+gfonMq
0QQ3IataX4flNGBt9oW0HobuMGahBvLF9vbMKdVJFz5RDXG0m6QbnV2H+PlIsQ9PI4cZkeOduim5
5SovSXiwQphJyVYv7WXXgpqvET5edLjnhSx/kSZrVxH5qFSAca6TzFa4M6JxFU7dh+jF7DjJNABe
7ntmzMqpe8SORIPJLVlHtTpEZNw2vdlcp8jzlgQKfkQM4sYKt7mWJe9t4nwgXNo2hf7g9OqbYTmC
jdR6E9VJWai2G2ShpFV0SyPiodX507ltxo8m9jbkeyy0HmE7Ql5zFdj+wZ1PNjAnc4rgnsbkCNUP
KuljEsqFz9KrxEhkSVRQPV1xpTpk+ASo7FphbOvR9YEV43JJJwhdLT0gpFawJe0s0VD2nLyqnS17
cA6+fOjmzasJya6Df8M+Wl5EDdPK06BmSj+Nj6G6xb1LhKb5xL37lLXxm28W9sFrcEEM2qNlw9Cj
sL9/IYid+q4Eh1D6oKTrggdHYeqkP0MLdKY3I0gx1+fcxwohwLrsGp9dOPZkOV9+bZz2dEGMD8hY
OPoeHmYfnVY+g2PH1NwlZWIjrPMAWsTi3PXDspFMN0mUKNfY2fAUG/yf6o7QYD0xOuSbZJFqY3vl
4HkOW5MaJ50FpL5B+mVFO7I28TYs+vQczgrLWcA0noshAmxHttuhLYPgCDLX34vmR8wunMrDRXxn
541Ap1zgRbBxsA+MKZSC+/8/FXpL1zOHnLvygBVNgkSe5MFTrbmVfL2iIOaesS2LZF2wYpvPNK/t
r9aUfiAxPxtt2Czbvh9X2LhN8ifcF72E+5x5DhSoAPswmQJ/qIZYOAaMLy0lt5ohX/sBqIbXiQt7
xEhvL7qrx+u46eNF50BxcZNHbWqmdTAV0ZLH601D00IqgjoFTvKTopZcuF1mbYSGP4xamYxaxMqJ
ihaOFQNnboetBY4I7Z7/6vShWrX6+NtnHzUxEFfD+LUn75YOYYBJiZVkVwaLGGA3OkTX2CbqnI5s
rIja6leDAOqUQMpSg44Zo/nWS32XKUqmyXC2jeE+RTPPT1/VWSv3Vqt9NMwAD2AGFnKcnEXTttEu
Bwnt18EKPztSbx1RqE0RUzbbBhnbmmRGupixHAA+/hai9E6P7eh5n6h6O8RsWBBxpzMZC9zgaNcu
m6EajGBpNJtcjtpCzVKiAI1hG5v9uRkUykjiGzbSd7dDyD7DoNRfNhWmNy0h0barC2hBa4IUF9bo
k28u9Z9+SBQjtLkHYDLCdWkffTHLEyMyqHNTL8/oF34imb9qRROtJ5tk8hSzEQIRuezjbliioYCj
YZEc7tSpwZymj3FLGO3Kj3EpxDlGTxGOKC/ogEsu612VDOtiSp7irJxNcb8lvS752wHsw85dimQ4
F6/KabY92zLIRjdPWGRDqOSpnlOf6/CTVTfaTJnAmUZmIlPnVTUcaPgQ68l45L7eRCNCqyH9LRou
B8MsWaSW41JWbEVEN3BfIUg0WJN3I1YsRO4aKe9laV9L1k9LBSE99nE5GBZ+ZWm1RO4OOxbI3sIz
azjnE+cVbRzcubVoppPjwDMbcmoWE2sC/Udo/biR+mFu6KnoOgRpu45Nkzeoeo/t+KO3Z3Dr3qp4
5zAsbywgKxIDArnbjFmR2KB6OXUDROJsYDeCbTFWYo9Qexdo2Y9blfshR52ZNJKNfL3UIsWqnEp5
kWp2t+wabW8RdvFAU3XUIvFU5P6Cac85qOboyOLqKlamnPCbiPqG4ujCPdIExXMWdr82WzDKSpu8
EjA8M2uUEUUVFRcGTIfQEN+hz0qekJZNEbMzc1u0qRzzQRPsfA0jM/oYDjWxMC3zqWpgcHhYKFgw
gm3J2etXf6be+iWS4TW1bDLC2VG6/a327Z2XDX9CHzGXXo0nEZrfYiivEzFbXRT+dJp+cSa4Gx5R
MXH20SV6Cs6R+ZGMs1XbJl+DKGau3fCjN9A1DfwvLu8DjcqjZTA2pU3Yo7XOFzLQXzGy78ci3geg
X0lyX1RF85GX8qWnC+jzaIP0kPCweFd30IBmqpASWwKj8WhgcGEoB0NZmLyhrIfjQo+WeEZ+XOUB
mdOnReOEDmOb5CZB4C+Qj18cuhCtA52FYxOrl1HP8s9vxsBPam+lP3lpLkRVncyq58GqxTlgoZGb
yhpPeVN+I8sA8TLu814yVhmy20AqO40U/uaYuqzBQIIW+3e09pnwucKRsi6km+5Ga0u+9U8F+Mzq
UOdFOvVjnuGrLLIzlKmjMJ8Sa92QOpzxf8+JqfG4pgJSTcsQOGADVannjY0RzUiSfuY804Z8z6WB
GEjWobkGOZwTjYsyt6zqegFTv18oKa6ZogvyI+sWm69xDE9PMv/I+fSJGXSTCZ1h6PC3ALyKIhpx
sCAHN3WnDzWbPaRvTnsz0lCIMW3xevW3ZqfcSOIqSqbarduu0QySmqQy7VTmv3C71mzSkL4qyKet
K3Z2eynBKezBPEJoIZ8Uicra6ud3pL3UHjrsxO38feOpkx/Xiq4cnSm2wbUIw3Pa+RSmDHMydBub
UHD06lK3F/gytlWnmXuAsxUJ5MM3KKZPdKQEoWJ1hNSE12HWzaFvdkdMnQxPjwmrCbVDk4qOVPMz
esVghSuC7KCKsZRVcNeBBVka+OcJI+KJ52JepkCGDxsCy1jUfj4+CG4rIynx/6QlM1nyw2qnsPYE
S7JHTFsKT9bqIou+bBX0aHmJeE4xEQou/YUcCAp2HfwMRijthyHemgM4NEMARpMpA37nkIYuNVDL
QrmTr4HOT7l/tKWOa/hPCRnv1VVsCCq0E8YscwNypqNslsQP5EG2SQLiXERSbfS2q8i1MagxdOaS
prVWGZVW1kXmpjbCCwS2nHE5+p2gZPhZIq73qgDGqE8eDm7XXdXhKJHnqf0Dlsta9lPu8pSDsCiV
jqBizFd9172MhjYnU1ymAite7TCS0BxPrVVExGLmzYsdAFPE/i3CIh4Ax5bI4IZWrKwmrtneo5I3
/ew2MoWrguCl8MAuKYII4wYBtOytc8ehBZba2Ia296SV1osO1RPJmApPdkWOdxggQG46eSlq0mNH
ZdG2xN13pYKXxiaeyaoxGuLjWfe5Ua21ur5i6HI5DTxnRYpzmS1oJsFd4fhxmQAtUPmgl2ZQD/md
u5NVOkHdlkYtYirvycrqjdSp1kYAK0CKtAcwajOvyNghsKJGcd2/Gcy0ZcZZZU8gdbrS3qkyH9dh
9FaNogDGYi/wUi+TJgPKlIT1WkubNZayZehpNwrcaukUTnwwmIlQgSR/4GAQXmC8AkQo97FHEyY9
PJlaMIGNTG2ua4z+nao2YJ9ecQDUG1MiZJEjPv2sL1Yi9b+KdiJKUTfUojPZTBcjIeoJXzZGs7gq
uxvTfky77W9Uj4fBTH/6plvVBqCcSdgflp2dJ6I+7RzDbwcwKeqm96yOSczxsuvg8I/Snl0n5+Rh
ql8hvw6tT8Pprwiu5ArStbYuJAOFAEylyCYUrRhr8XilxWBDoej5UQdELFejhsAa+66VJfDD653u
tNz4gH6tZiRRzCd35eoz0gkHDm4nooHTjIYIE/9Z+M4VjNWZsoDRP9nFjDGJppxxRdzjXg1c04R0
vfJiBgrsIS5jZaEdcZil11rypfjLUIn+puOPHKuTo/nGCglPyuauuBghJLWI4tvapmP0WKTVZ9U3
XLHJh6TctYfhgfhSvOXM3QUWd4kPlFO5e4rn3sAk3npMTk36Zg9sDlVsU3Np5S8ZgLQpKV0K4y5z
G2vtM/i8N7aL67Q2V5XhHITX/p34kXTS+nWHpFppBV+lx3zPtReaXyZGCyNOf8g1GwLvmTBHsCFz
7KbXPxgaxr8KSiqJrc+VJM8ZIJEXxGvHDk4obj9rJ16jHrhR5VmbsHUfW9QowsbnVxEMu9D05KVr
m3fMA4f5a1US+kGO84cZX2O+lzhS2FjQbA0HnWdriDWUYKdjkJ5LHOaeMT71Gg7CtiZGb0v05rth
OA+8k6R+rIwRJWKEoUk61CmcPuZ6zPStwRG5GKhMqlyuseBsqmbuTyBcLPKJVqcYCfnmqAxT/eqO
00tYZ+/IfJYNwXiDAybNLo5mn78mFvr2AjXLsMfKtEbXzpbcO8sewg/vVysY6KbRmW/5iA9dy+1n
v6k/+4Kp1hSBArFbeu2hX6REfS+g5sId3pljGC2MBANAlfJktJitF2aFTWEsn+2kfStdYkKqmieA
cUHJgh8SeJw9PdkR/Gcz37DO/oikWZOPWD7X3nOm24/lqPaY4Ta2wm9DWbzoS3kLW2ODSPXgt9mp
rFoC2GPxMmTAY73+OYqYVAmiuBe5qiJEkNFtEMMPW8VlktbNsmiCJ7ONLySvIYdPut3QVEcrYW9Q
CxgfMYLporPOkN82Uat+8oSFqwI0yJgMUwYg216vSJ43GgMHrXG2H33rk8HWEd0L1JGBoXUX7TQv
2Ga9scvpktNp1XM8Wu1TgLKt4RoR+ngKLX0bRgofqXrBosEiytxMDX6rutj5voD5WUEDY+sC68Ev
8K36+sp3fZTesr36DIEbAgg5dreDBfaZQ/HByMM16dDX+cJvRPSVJ0w9eKbl3SO852VnlqvKdN6B
ahwr4T0msVzXjfvKov0dgyea4+FIh81xVWpveu/iph7/ZlgIeFjXzyO3PNt7MlzzrhfLXs+OlB4P
ZWftYSxu01onUsd/MZg+FNQviDMfhzB8xCD0xfr6ox5Q5EbwJpSRooj8k1kZnj1ChoEXVRQughPV
bcT3pNc/bYo+13Bfa8XcnWHET9bYLyNprUIYe7spb+wxP2chX+t/atJ/tqb6b1wSzJfFm1jGz+yc
932KjW1k0Yq+wgP/qHVbkZcvtiKIAHA2ju1vQ2MPbJvXLAjXBC7+YQyzm0hBbWM8fdqlSuqPlLse
pNpDq6J3KC8ffSMc8szNVRc7uzhNnyZWsOA3GW8a1aYErsjOdOmm3kE5RDw7BObYwath6k8574np
uj/8W+EKqKVCf4UxUmOTZvP8LPX0KRpe2C/9wsV/LAMogkn8mRQs45wIk1fwEE4DAHY0JyI7TaZ1
rICYhV2MQLM7StG+m9xUNlh/e9RRWLEzjdHS1eFHlhoHlJPM82hwWw4TbrA3KeSDRJ+mzT4Gp1wo
3PSADXdmxzJFa/qzORXn3qgODZ5+keqMn3leusGhRoHb6j3W6OFa8UxBaByA5AfrNU7rJufS5vSU
OElHAkv91HgiN3DvXzLZQ8ZfQunA1Ns2Rzufu6+qWifkUzpnkBQlBzjiFy8b4RtwsfhG+uQDPfar
jYKOsAiZX3HOkCHj1MAA/IyhFakyfmqOqCeKDXxyhP9nq0t2XpO9IE5ENk1idS5BOedEyWnFGVbd
unWuZtTv5WgiTmDCHxjvoKfMbTowAnLGq2PP05i+ZZJWnafOOkWj8eSJ8tsc1C4gQlul04PPFrWe
pkckxZ9pG15QoXlKETDpOG+j++l7436Qw59cFGxSdOOxqeOLv3TnnB29/OpbCDb1Q1/X78oaP2Ay
rNPYuylUn9AeF4kFUHA0iCpmCs5aZFuQOroUOIuYU5Fz0BirUAS72HFSVmNsNtDFoI079h6zuJRl
dJyfIkAafkyNxImxhkZLY0aOjjOAWEVzY6xBJs4EnGKZWVddzHY7R39lu3XyMgPXunOgx9lhgLuB
KazY+QZ8daDRjB8KcEKZXnH5MXiS1hM17y9o4aOvu/iwxs2gn23oOXlSwVAACBm+1X11taXceJQR
bAcYlysgdCTxRQV4AMWAWnprW7f+zt83Hu1nzfSOCkag0j25qACyLOZvmFr61UlluAqVh6ugvXgq
O9B2AFwLX43U2DRdfnOWxKyepI491B+QH9fk/STSPcL8rZfzXwLk8tY6Ae1e+GvUCs5Qar/kRvHc
qo2jliaYpTy7ukhKrHZaxan3DVUPs54pL9o08STHKEYDt/DziMkwluDanm7m1G4jWW8KUW/r0F3a
uHalqBhyU+w008JgwFzH4oQsHowmSSc90S+V051JD2VMaO39vj6PwjmNwM5ROW6jydxb713LEHsE
d4MfMBx3rttiH/gI5lFmn/9GvfvNtHVvQ+9k5o5Rmhho75UVzS7Au+5bLo5+H9SQXe5drf6CJXjx
02jdt2rvZkxwWnTgOqscUScrjO5n6qZ4ywhv2Y7OJ5FNGhbB6ZwkuIninh9l3FrriafW0sHjtXJY
qy6jJkW6gGyADVS2tHD48KwwPuYjM6iHdzstM2T6ZCCI+gwC1gTNBp0XH5BncDyimjhJ0pYb6okD
WKm7pvH/yz9fxuL3v//r64dH+SpEvxT+af7r38rQWYJtmgyi7z+qf4Sy/0v++fKbZb91/fv7f/ms
fys/Xf1ftmT75xi6ZZKxZKO8nOd6//1fwtP+ZerSdGwE3o45hzX9J5DJ/pftQpxA+KShG0Uy+h/p
p/UvzzVt8ug9YjFNfLz/T4FM2v+SfroG4mxCijXdtDUPEer/Kf10xgqaey8zMLGOWN59qPcIi94y
G3Kbby2W+ENuUossJzQcuGpzdCPzB+9/cn8R6dhhCtXJm7n/fhDAwv/zx/c/uH8sa3nODi0RRLO/
Bq76v0PutCDgGLv//p9fuma1NxIP8J3NXDAhAjrjnj84Ojkx91/dX9oQlsaCCfu4EaV5jlxCZfW6
Jrru/svez72J4SIfLecovdiKKGZ0TCzEmHKqoO1jsdoLTLr4HYyBBy7RBjc5JyiWNIu0VizQpmNv
xusBhNMBiS+omYkKfTEYmU5zkx3DiQyrtC7Zy3mAximON7EKvujZQQEOxWulQ0BtYvLDz6alfaAC
U4+jER0k+U2b2Jr8nRJWwZbG4tgr8H5o3VMPyXKdjH2+HPEfLkZRrdBwLJI2MJeEHWlr1ElsUYJw
J3G6hsEQHpvG2eB+m7NZ1XtRmcdxCEBuYCBdWDnT6SAJmfa1z0NSb0OrkUtGg+WE3KB/jVWnNim4
sbYHE6H1xcZgCQgP5aXuGUgBskKZC4OelGa8+Wn6jLoBkiPPd5g2Bc5i7+oGereJyAohfJx1JGnk
RVEN7OPoiEcNTV4HmBQrk9jh6iA8FQXtMifHYdNXlCoYtdfYqKJcm16FuvRN9JEwhsxC2AgWdE70
FfoqNjt9402Alx3PQqZC2Qp8EOSMQ/cZyGvq6NZOCytGIiGawdbaoNAViyBECqqzwDFcOodIuSe2
fMPOsvS/IhP2KgsNqJdJ8WSiFXs24oMkl3Q9JqLhvC8WgeYQDpP2FWWZYa0yXW/puqeL49WUUzUD
w9EV2zDxiLt2fIivlKCtOXwYIb6qOJ8txbpbEjBhf/fzV7HHE2yO94zZ6q4I6f5Md/rEUxsS2I6f
d76DpmudgMYZjeFJywgBCJkEkGPVz3xT60/Q2EAOTLxxicNl44MNQAxlsG+sthAKkmVj2Gh3422V
AucQWn/BY0N/Wfr1pi/dYpEF49zxbwbV4MSM3XgXdDCjGggxxM5v2I7sJ1aHRWUzZxDoN/1nz4j3
0u1Wmdt1kGTk1Qi776SFijlO+XPTaGgXJzpFOCoWx9qmwIS1V0hNIMIgsi5YvAsjXDphfcmqnln1
EC7zAUu0kHLFapkbsdlldlYvCNnW1/NOKS5K/UgF/FJprEFDoR+1aVda1k9ozGiCOJU7O9ce0N/d
p2WKlhJUmWsSkACknjA3Enu10Ab5gtuIEM4R4BLCW3P0WKcAygmr9062Ad3q9m6210H7+XFmHXX4
9Gy5+43esDvIc6LUQXpADaN4MtwYPV6wDSdvRxoOGdf0HoifPYTDxXOORLkYx/e691gnWKaxHi2i
xkrGGMvWxE2C7KzeI4xKdfszdqi09U0otVVfpp927SHm0hUx9H5H5PymP5mm80uT0exs1yYXeW7t
LMPKVzg53xIus51jIvAKkIs0E8I5kWnMdlSP8oZGxDvplsbbky68bq5yZLaNNKZpygNxTgEcbfGA
Y0Xu9Z9y3AcpK6kAgYNOdgHSAIUCh1sDYRbSp+xsz98kL9PtRL+6VY6Nj0s7zevgpTlU8qnVrJ8E
XX0eUJKGw9PQhc3jyO5i2VVVgPr7SkBIcKudGQwxhsOOMeW+4hrTICxuppkhoYyZGBgG47ZjyjbR
gEgPSFLfaX+MmN+lWvAViGUVWqCrYlYTs2Y2xZjlq8sY+AKdPSdnp7FNkGjQcWYFdcHVqMyR0wOQ
rWXfzIE9Hmi0bDEEAYAdRNIMn5KFG0DQExkcMcqxfD31Ja0xvgc8B+EiLJG7MfXtMgo3wp7sdde7
v2D9LNzXI0G9Hvd5sYfHQY9pZ3ucs9Cbq/RdWn8JCAOMLWCkNUDwfTzTVOt/3TwzDrHf7USlt7ug
T15IGYsWA+sfMCgw6yIkD4DjkOJlNYAs4e8nnXOz/SlKZIsw/G6wzrrVEOskkhEZAbHIM0gfd7qN
wTFVWDpu23HvOBdSJJagv9slIjkyxViTcQmLHiAq+zHI8d3DhFSzwLodm408UuIixPzsuvLTrCJz
YemM0wC7w0hk9QgMNftGsvE1jJsCHdKyFQOrkoKFtgb/QJX10fRgWxHwNkK02DuG/1HlWr93VctT
RiHTS9VWYpdGi5Y5y8Sckp1IRkR3LEh6bHrMC6f0SRTCZa1rkd5hzNsJEM2QD1qUadXBG461zi1p
DuDRKhU9gybplvWtQqW5EdQgkLZB4vTmuB28gVwyWcLjkHTjEf1CXi5jdKTnbBYt5rF6KVOeRZPR
I7bWAFXFGYdGH/+VQcdQtDcTZHyjs4y01tjXaBeLndeNp6Jl5uqOI1PG5A1hLQDTsl0lFjhPcvz+
Zp4tlp6kIc8UC5uMh0pQj2eMAy+VXZMiaEfjQ0faAGVDuWRTYl0CPVxHgjgsqHZHzunH0Mb5K83y
RvCWvR01+1FEm66GlC5q7RxGlWIBUUJIRL+3rDOWSbZlX4QgR08CQMrIiZjLlwPW6pUdpMcI1IUD
8oI7512bJVNlAS+ACPqDN+fL3l9iCom4jty1Y1wKUBpiZmqAcaN86CRaoJm4ESE2TWcGRzrTOPL5
xQTQkfJIh7zlnoaZ3SFjDvUpTp5VUXDlKe8TR0O6LuhVhoBkQj/Q8P3DM54nq/JFmxkhClSCNlND
esAX4g4SYfQFQ8nNvooQykg7S+C6+I4eAUKCP7cjR2IO2CCFPCxwM6C3ICG33Pjejz+TTAiFQ2dL
p8zcGFks9cSuF+KbM7/eMIQ4B6xwNvc8eltY5tLuPbWMbYtn1kxRqUp4KtaIiiyB42eE49yVshuP
wf3DYGmg00iwV9p8fhN0xZh2Tn02MtApZV1dTI/Yr/6OsUHFigQmBF7ZmxXCFPOC+DpYiZkIU7EW
PKCpDPbZTG7RMu2QNjlCNkQ59dae9xrgZRwTxk88F7G4Gl7MmUHD+X+6S/AcEz4NfJZDYCu56UHX
kGHTH8aZZqOPMDYU+e67HB1VM0vurJl+YyTuJasbNqzhdVQ3BAFMr2Zezv2fY4PQ4TpRe8dLoerM
fB0d0I6aiTtRRRDRLNVmtEQAmIDLk3oQegTe/siLgfaMVNKbdhBwR2O5T9u7UNVa5HPtHhTs+bSZ
AKSDAiqlIFIN+O2erIplOfOC7FL3ETowqmhCaELazBVSQLF4MBCkqpDSH1L/0wJCFE0UyzWRPCtu
Euynl7QxYT6wssVHWxORuCC7IkfOmRAkPrbpInYsOEdgKqaOdOamst/dmQBSZyh8lGd10A8hpeRA
ZNeOm36mYVVvpyQ7TIJEdYc6qkGyJQMCBbprGrm/fch5obScqayO19NIyMUyXwcQ/HEZv4QlET//
iC3rWVQUAZgIBbvvGSriQUDnx+CzUukLanNuJz1IbpPXMohm1xak3jt1oNrQ2T/kGYkHcY552+h+
O7TjsDAPfhDjDNHU32ZIjnpLdnqhvRTYCPdBYxIFPjcRyGA2yq4le2781G0+02lyzVkCZiNwJ3th
cRWsM40aTCsItCQ871mUskRG062lq5U7oQGY95Mcfl9HXlWR1eM+9S7wohlpzS998Cdx3BEe0QRF
pcxuJsbCFCy27m1RbuKIM5HeArXAUSXrrUnjZrF52jhJ8UFFgVY05bBxrFWDJwUJKF7yKp3cVTBk
r8zCmfdBxyjgXIVhee16lhZ563RH4QK5mVx9P7Y7Z0rEoSajjurhlpS4VYRdH7H84/aCeZPGGw0t
5IHYBm0Re0W5IqTJOrQIEMMST0Yt22HNijrCd5sYB2I9nL2Tv+FjGdYJZ/k/N7XVp88GSSeIWDwm
bfNVaFQAsICYxEAenRGka65vnO6TKBx02UVqLlON9M2gTR6SgT1EZAuPYwXwT5AO3N0uOn86QsQy
jUHBN7J9rzySXtsUR0sYn0K/Dw/jE7lfLUGgfDnHDF5IpSMxNGqIJ4L0tW8I42bhz2TYjsjEUc4t
cHBoKGeavRxcJLI82hmSXuZGWRLyvduCOO92jPYBzLZFXns37IrUCzOh5n6ZjwqpKgdPvPbsD4cc
CxUX7DrG4iEydJzNgLTNajoCbaQQkqxZiqla3cWClUZJ7RChsCj6hzJOur2yPtMMdYqRp1CT3b93
DeL9RdMUFZgvzWcWC1yjc+8KG/DfL0nR3rq8HjY9IvJ/Pl7aLEFM1RXr+wsorQozZdA+aBpxSBTp
68nUn3mQ1gcdz/bBjPmQaMovaZIx4oXMzFhazWkHslmRX0+eOlNFgFIgF5FhQ9JhJGGnVrNRCRK8
RJTdpnkLOYyINdWsQ4jQ7Z9fgYBeBnHJac1zKFvEsq7Y+2rEdZC/RU2iBAqqvt3VYJ+avqKttMon
9G5qq9mls5tQLTvEoxy6+c/+83L/WBIR5B4I6NP4NvnMPPUPdhRdWNw5m2HMY+Tjz8ZsCAoyf/xj
MVxZjrNkM8pjHqC57T2WIgi2ygbYk3uOv2pKAwB81TQHqCvQdOP8vZ+Dd5mDA13MAfPoofY7J5Dh
QWyZFaSxyzg2qRBboAF/phUrD4ygwFXPL/78lNQV1W5UNtPh/qKxl99lYEnN2k45NnLKWMefDveX
2SVoCuD+82PtPx82WBtK7qExZeuozS9TW7xkjeWtY7ctV6QbfRGTGmx03yBP2+GiiiYO34lrFDY5
GNQp7o+Z3aUAGTJwT/DaweiBO/QyhMeoWnwDh703aDxdFKIdlVpP95dUaN9am19l40AI9PRXsk/B
hNj+mtRhbFJReMwrmS46gFrbqjYOA0XpFrLh1hHldFJceUAiyHw1Y2JWtcipATfeYjJSPga4M9Bk
WkAhVF/oPFn0f1kdm5k6kfXRn/xn8JHOtSgoDYhZLhDfbevMl0++F3KuquSnqcTW9zr3EBbtgF1t
5jsPmO1w8OQ4pRC+tMo8SgexSIwoBOFijtjX+Jygr7qx135AophjJRZ5EZlvdRGR0opcZzGYYX6M
NUhaWRAv+6jul62rDXtpyV88QC9KS70dXgP2DSY08Z72jFSO4QI7aD9l2ZcPevEPQWkHhgJvo5Ga
rPNsvKcRxiAjMNSh/x/2zqS7baS9wv8l66CDKgwFLLLhPGmgBkvWBkeWLczzjF+fB7S/2FZ3upN9
js+hSYkiQWKoqve997lOt2DxNFyTQ/BVdx1YKuQ+oEbHCUBhpzv2ubu3GqmuOr3JN246orwkIO0U
Fl9EnxjH4mZIUvOOFYikFZ9i7w1d/OJcEfNxKvaRZOULWnd2EbQoX3ySLkc7k5uqRzHJ6nZVlVm5
i72qOkGf9U6+Gd1Z/esIFOdFmgPquAZr1WA82K796jwlvqBj6+CfrRpLPCBWIyoBsR9JACycg2w8
kbRcbyaCl7ZqrN1TkBO1F9UNILYUybKPPL8LhkNRWGLVFfG4VcZ7FWTT3raifjsxHWEBQixGUnsP
+TQyi9WZYESEcV6VdT2usbFhoXf6L4kW1jdWVj8FuWMu6dEw4Go6JVTXVyuqlswD50FYY0Z5GMM4
RfhZb8gzIFYWjcuSZqx+QE8D4a0inhxq98PlR8yFxsNtmbgtdS1uxrHtDlFvACGVk76i51gdurl+
28w3Wu6s3Nri5HPpS2LCgALPAZgQUIwwxn+MW5LXqw6pvm+QCpR32YFw5OwwyuqWVX3//UfyUnQt
pP3YEEK1kaorDpcbfb7n2OUGGSOeyXnEKYPbOszH/eX3BiP9oWZ5liyygLlCqsMEtyWJIMsLihP3
ag6aiRs5oJn0OHx1HQtjS2pCurio8C+THq/mQ1/uJSJKNgRVfbqsdHKWNSoNwGoPwJIHDhRbiK+i
dIItvps9ahV3p9mFe5Q+vs2clFjfpaxCq5Fyywg+oPDZeR3Jicxy3XbHx6Mo0m45YTLCkAOuH9ot
5GMynbxG4FzHnWYO9rduRC4+ms4REKCg/DfNLpYWg9hd4OOzIb0C3wiSv8iLH+zJiFi8UD0OZ+Gt
4Yl4VeTlTVTyXl0JbYvddetL31t3no0JhuD6K47WAoQ8wFiVy1WAyTJcV84U3DjNugBNvc3RO/tO
QhOdIjvlo9mSOF9q/NvWULdENsfrllghXJJyryJ1F/vRO0UtGlfaIR6GTREgZsFCEyzHoiPkHEm/
ScjK6LQxckhqBhW7YFFpYwxWFr+5U4txU0WPSWh8g9aUsTiiidX7wSvr+BsAi9vYjan01F6zqQju
kBQXuTx2m6FkiFb14C3YS7Ewdq5GEALVxW6Nrmz47jpyheRa7owQ1kO+bDWVAOSghyN8Clv0Z0RS
k8KEAQj/qvoCThZtZ3JKy7GnpcHHd6cnq1eHKF6XcohvSjehRgdbY1XUaGXxBRcUeVe8M5ObGCtP
087XsGk6wqwk476d7gcBVonJK3DokOp1Dew3KY3ihCKK0qYWiZt8FKtUahygTngy+HJoxXIptyVc
b4OZVuyWVza10kSLvg06Nd3eLU8D/YClUaUveIusnUzB1OpJQh7LRJaOdhwNB39Uo91T6L8n4Yb+
SyGewXAX+3kaCylcZ3W9iKRe36VT+IyvXd7VBR+7LiOq50QTXcVMB8PEv2chEBlXzYiRzA+D+3qa
4zU9RrzJsohBTh9s6V8p5sRd3QRXw7yjyxErniK0heh0bMPyTZXOtFHNp4x8gUWC5p7WzyfLrEnw
bk3Qb01y1StKIa6NuJ5yMwIMclda3EoMGSJiPaeIGhJyl3mCNGVGs0wjLph0DKcCWh6Fao+k58Fx
ko2wIXMWXLMY1SrkMdYKkzIZ4MZA5ocj4PHDGA4wSO0gZN9JSUMg7FxvrZOONQn7ivyFRV1j5EnS
ojqkNeLEFG907F21eNRRwFZirdM10T2cuqONjGbUSgoBPXp+K+7wuzQYX2j1kLAHjtP4prnNV0MG
1zLLi6Wv5QkT489+cBu0WG5GH1a/ROKjMz2Av9ZTwEIi4ljQynnvk0gJCCZfA+MPinUm0nDPGp2L
CtYprXqxKvN9eMvoEi4SP7vSRt06pX7wlEVvrFQDindNvG5ijm6s7botWbIVtyArEKa7VK1MjX58
DZjW5ABR031JdCjrJWJrfZNYRzIO2oYzrbe95WQ/R6LvKQ8YuOZHEAxQ7lctTqUixjlf5OOmA/vK
CIyY1NcNtFKUWWYfvZVG6ASfc5jEqwhdt9nIL6GB7rrs9WQRTPmnLKVULlri4UKBNKqt8k1DnuuC
WFPsf4JwZ2Ti48b3OOeK1nzwQrfaebOWjozS2GyBD0ZTBt2NyQ8hU5sgQsMiQe/4gsi4wiLiBS/x
kuznbinKO0VhpGfWU4Mq3NgZvj6c8rFJeygsdlOWd7DKtDssQM19YMqnfHQ/Z3ExUHUL3G3DJb0O
7Gsg8e9+ZNLe75H5oxGbF2gRPaOM0ShgBhX5YDjrWZeuEuYe9Rgc6oSeAlpIUn576sbuSD6sbeSo
TXMLkYdwyafuzAiilfalRspAPMaKwFxkcGEBp3oQJuxuE8J8R36L9sbJvgoqnd2YDbOJTrK4Dsg3
lTdGeuwEZ1oZPSLfQ5oAXQIrPc2KmuQFlTThljXzfnKQCWTYj8JhLuAhQTNz8pTdCftMsmFOc1ND
jK8S0BW6EdS8zBU0blKoRXxfFsa7rBBk0DLh2EGapSAkeIHb7tMyuQoe4ph1Y38EB0oHqLT5Glxe
oguK8srT+kWtJS8gp5ishM0TTQRrWRryJqI4iD5cO5ZkXyzMCUuPAXYnSZobDEpAemAH4TXM1WZC
q4sHozClhhd9U1WBDb87M9YDTAmtLHP4Ce4bQWB8M1NhX/nRtO/mE6qmRuRpSCRdwCRlwXIAlGUT
M07UNqVeYm7IB5K+IAhzTu5pa9ZAulo7Nib2zMMga9NzKLIlNsgXqptkWmaIKuGKDf1eCVd/CHNF
OwhMkTFPEn3jLRybI/Gu+p5rzWoa0r2t0yNylb92vqqtyFIdkq6ac4PnklFHjR1jYqDr4OKjVzps
5SZsEO5RvbdWphbdV3lsYzOM77qRQ0wfaNhlnNKIZ1HlJgUo4jgDaQN498FU+SFNq2gOhxqAWtOB
DAp9hQqz4uwKuKgqJ99Y4yJExzTRNzr4ldokyoO/OTKv1JmulwOQc188lwl66ESigC47cRXS4OyT
7NV8i6zEuJYF5tK2ClHk5+begpcz9QrUvGHbJK/U+Rq8gr1onfqdawzgaV05S3Ljjo1Pd2HgmrEV
HZXXYGrXqPe+4JQ9qolWMOHkVHsQ5Hmoe8VcOsw7M0+cbYMvaOvNc9yfN2qeBkcy+tPPfj5FmwSh
JyzHsGxltVhe2LVZY/gJDVMwtqGeoyigilDiZvAKwMgpv2Jkyw9G4jAgzk/6/vzKk/S/0+SxuPz5
5Tm/3P3+cvPT87mYYEtODzG/xMyXEZOY6OLNbzjfXP7258PvG/Hz/X556Q9P//5+Y4+J1RcTl2ov
QkI+v0s/V3P8+cV7K0LZcHlrQSjcLgWrvUh9+ahPRrhV2MJw6DRvFMXGXdsU8bbMwXxnzK7XBAO/
2WO867onMiYYDQ3oM3NMPKG6YLURC+M3egkSLtOBUicHu9ROkxMVq3lV4vbIqP90NyvT+lA6LHDw
OL5481KF+dOPm8ixUYRcHqM6cAWMHX4VkINCm2e+W+sqOqQW9V50r3l6/Pj7y+upjIr191dJ5ne7
POlyY8voX6/0/YcmYKbAzpk5Mwb/fN7Pzfr+Wj8f/9Vz/upnptY4e1Vv4ZOWZBuM5aGn1IjNdCR9
cX4YzMfpBSl/eXi5d/nZz4eXn11e4HLv55M//O2Hh5fnpS34qMhgX1Rzc4RGG3Ul+gY+n5YDfH78
lz80ioo1x8/fk0UKtf/nH10eX35tl6x+cMBf8PegeSbCIucugpcrgO2Xu5dfXW6QDVIi0/Y///zD
W1weGnpv/L8K7X8HIbR0CTn6P37FHP4Qqc0cxf/8t0/fqjTPfleuff+bHxo0Jf4wlUH8lKGzSnIt
A6HZDw2aMv4wDRN5Grhs+4Im/G8Nmmn9oQt+7JiWYpY3K+F+0AdN+YeSLiEmpmUh57BM9X+RoM0A
0F8wp9K1LIGajQ00DehU+oxBfXu9CzO//s9/E//uCJI4Q4ikO2gRb07LaBueJ9EPzLswRf7yxdx+
f9VfmdzGR6aqY9NQ5VMhoXMhHeofxG5e25WSrqkHBEHEsN9bOLjdQGGzNMJ1OZEw8ZUlw75lmaiP
SHid51Ib9knK/Dbs6AupFKZ+jpYWUsiqb/DkDkh+zdgHLpyFj6FDIyahJWzbxjFMLNYvkhi0tiLQ
1yQecBiUs4is8JT7zq6vdUnW4JivO626/fsPqj7ybecPatmwV132FGyzD99qYCdk1FLT2WEOx5bh
1AsjInMOXAL4JwT9IsGwFco3sq/eWbHviqG61cMsXTbebKQsGibpKekW6XtqpqeEkLOVg0lyVv+s
SRBMqbiG5Rq2IiV+VlZVKp4ISqVKs43bBCODY+xxetXU7MBf542BAC1mvQfsQzfWl56VJqkwuQp8
7s9yfJBhnSwCQydFIVglKJBn+wlbarLZTUc0TQ9MbuHGtBCU3zyPJe6mwC93gSMesxAzvE/A0RI+
8i5yiEF0URvzJ+G7iEZE6v1tZ7MDALPFK4Idx+kbrrDbWPff7VjWiykO74t2XMl+AHmRz2GjZowp
GC8hldlXijCzQCLpV/+wr+aD7pczwJz3lTLZT5arW5yhHw5Knb6rkTZoioKAkogovYfIiF9cNBpd
NpDnHWfeosraFr9EZK26kmZWXvWEnlq7WsN+67UgyNFQ+LEBrRPjKopoe+31Uq5k2B+oaRI0VTrP
uLyTpTSZIOtopYCSkJdq+9sKpR79z4YcvfEsnjo9AaLlh+9WhNIbnjvOEUVWZZRz3Jedtq763l1P
pvslARJywJX0TLr2ycxxa2qhFa2csMUCHB9TWXxq++w2zTnwoDqh1+5OrDgwEWa3Xj1ibDzggNmP
0l5JkVxHnkZIYHOyaLoP6cHQYSA2Hb4NngBHh71oZpRnAsc961j8Ft5IYC62zxvE8itloqOp43cH
Gjg76i51OWL+YT/9xW5ylO0KoNEmqt0PjNTaNFr03D0xCUbRryqdDpzjW+NGELvVyPvGjJ///g3F
X53EsBUNy6TFYv1Jmmt1ok4LwTsaA2Vy276dHHQ35nwyoFV/KsLs2iCXfhE67XM8cgSHmPUxagAO
Azu0r0L/ncIMEcvET37++237q2MWQDUCZS6m0jUYoX69aktRZxlKCHenJEzJPIBYxaYxkoHJA1tL
xxkIQTal/7AP/uJtESqjpFYOimn0sr+/LWQvkD+95uxojr4PlvOgF1wPnDx6r8vWW/u4mwmZffj7
zyr0+WU/nKGW5MdwORmm/jRGQfiQbs+Ju9MbjAShf+P39KWCPjl5hd5hn8W2YxLzuTQfvVo9xJFJ
hvAguyWs63ch3GPaTR0iNBA/UZBe2RE8nIiLjKfTPgh5GegZWwLKyXSIYFGwIQSFJTYaTzu9NWv4
fMkYPmWVds5M+5B1fNXEXSYr2pcwaYiVSQZaXQnaiwhbIcfmLdUIhLJ23S7jhLAPmwHAN44QouxF
/oKUFe1fhqfCCIBNEEiyKHNSfWynemv0xxhu2spre0wVJUtobyCeqFQvDYvZ2GLLekLhVnFJdpuH
SG9pOpSuSKulYRevopD07oIgL2cGsiAptqF6jPOFJxmmEwCBdU43hBY1u60g6Mhmth4OJIkZyfhg
dPljK+bnMrTSGB/vwF0ky1Lr9EUbug+mz4nnuXy5Vmk82+OE2mIeHUZacX1ZQoojh94JYIvQTshb
2m8DrWVamuk/5oyYzJl+PyQcXReMsUpCb3bxjf9+JHoS+lzAwnbnu3JWnJEV1t204zRtNa+mbe4C
XRww6YniyjA8MAQNwTz9REoKDeRxYCrfrZOO4i5dd2zzjr4TTt9Sq4zaTRoxEDFXWVrU6XoCb2kE
tf4J/u8jWZkC+01cLhN0NrW9alooWrD+0LWWLTQ36y1Uc0MUofsIiGVOlURakDQo3pS19oSicj0B
pc39YBOk43uT2QclQx2XPat1fV8F/Z2b95QqOlEs8rrZSqRhV/lkfgXoay09b3wYCoIKuGaRzEOx
JV6hBLg39OCUWNmdA3dtYQ8VTtIcJGMh5LPbJv1GmmpjpZlCxO5SyYy0leVMVCNbpli+SBE0CMrA
tBC0jEzxoNOebNtCTx2MWwf0cD3ln70ciWpVW9jaaw8aZ3gfRZRwSioAtqetIo+Fa0JVy66163Jq
9+gq4SY16sz70tLBlOe31b5JSbwvg/7eiIqd7MK1o6chQuj+qhqjdoVXY6kSvirzU9Mn9XIouzvY
GO9jGebbtCo2WQEpXxQueiXFdntRcA4wcCyVBRfTjsUmdiOwVRPxeQMgrsGDYKCIbeO7mvs1OIDn
JGczpEDiGe5e85l8wSEZhpQjmb9dSpv4JDAKVHYp7DdE+DA7FRtTePS/qHZOInBWDsu+FszWDUr6
cIOxCXJXVK3KyMDXRoGOo4FDAn9FwOFvhpse+iveq7RYxnGErD2Wxyqz9H0xD84GonUnCZq1M/Mo
YpE+jxZ1z6EMPk1+ch+hJQlpOIDFl8uSrJcFkOld2pYArihWIWTulbUlJgqTHWUmXeX0tcBOcNjt
Suy7HN15u5Sje3Z9G6eD1t37dUmyn6hAVgYQn4RxDnqlUdeLj2BZp9esPdgkR1Acs+xt4ZmfrNK6
tuFaQJdBihqjI8x0RpdyKLkK0ofGuAV0gyh4Kw8fs3hA80gbr891Y5EnxeMgS7WaZnCQO+TGIm3F
VgE+2JmIOPDIpzZFCTVs0F+jOQdInEEq6kdISh2eyjwsQAsaN4SirQtNewWJfWbSCogvxoluSGZP
mOEWUNM/dzK783X2f1rp+hEi4KFWlAs7ZqgWs5XcKlJCsLR7rPRYJcgqd02fLEOabEkUnqPZRw3+
467WOtBmrQZNQpOnqaphbAvO6kZEuzEOpyXwuM8Gpw0MOYzq3oj3rI9wFswQjHRL0fQzLnAsdaEk
MDfFvZvD5lwMiUEgzMEL2q8lV5t91XMek8a5rS3vOinL+8yx9ucNUsirYgQt4mCQ1Qd8MlGzKlTw
KU67byj1oOrpuFZEcV0Px9YuPzdl+wDz4CUmgKqcDiWWS6SXaGvjUUGnqYgwmVT/lCAMbRuPSXez
teISRBOQyilDzxN19N5HRDRFQH5l0im87+5rDCOUbtxwn7gza0mh0jRSmxjUrkMPR8KU5sgbsB0T
8GKcmFBqoHgNYqtJmBw6cSwqSU5d5j3MrLx+yKfrrvYRe8nkc5Tx7QTmp0InQCitqD/TBNaXTG2f
XMlookV6fC40N9uhPyatXJRnMBraJmd1QLl1pw1NirIQvjg2gEiN1EYlbpHEbHh9vX90sKSy+uju
SrTjkcnJXOTSXZRm86hcIN8NaS0G+XY4KtCPtrQxkeiU9Uw0mdSjYn2D+CLFPj+EXCOnGqoTtKpt
7bR78ryTNX6ubMZKvXrhQ1Uj2exHLpqBcc5oAM5CiYUNHH+gskpS7YMquZJGlX2IXYywYeHhPcnd
kWK5vm66EoK+MtW6a+kmEeRLo7p/LNwRF79skb1NyG9JMu5BQOMDnwM6QB654xctfOEsr9dUKqMV
4O1Pbe2eB8FYTYbRY10QCEdyCfILvOdnHZ/PHk7xNi5DhZILmAsNhGpZdO1GT/WTTvt1yTxyzpOp
F9ZkPBeu+dkxF7JIWyZ4jJth1x4tOzsUhv9myBWpYm+pSe50WsLcYTb12BR0Yhs6tKvC6g/Sq590
zX3z0nBnF8AGRk/7FNuAKJGoQ29bduUaE8oO98JzV40PKZeXxZg4N5GiY9Uo3M+du4p7lpFxgiZD
vUd0WcEqVWxolz/1Lj1wZYt1nwXXuRE8e/5zLY8JbLiFHpOZFxnuVhTg/ZtA7i5/2+NwwFDebmqI
IeMAecYgRpR+kTUuce9OZTwscdQ+BXYv6aw70aLDHbOslIlCsMUb1SabsIfeSPc1WUFcXWQ619wG
yXoHT10RBb0To3jKcZqA9LXWEvHAWjcR+HGNoxZBMzR0nONQue/D/GaTk3OqoT4NCvoIoHAR8PqP
gWS5ZkRLEfWfGy2H46Se6aNYz1p1jkL9Lu2naq2pRltIbXKXaLaZt1Zp+jnONbIjwlU/RtHW7hwM
YAX8cs0V34KImm87vgIguO17nEOKKsJeK4bnhtz2Bl1sR5y2m2k4mi3tcRyFCceIvMS+6PDazaJh
czJXDAPJqlXmbVwcZTN7b1Fiaqxca3PjwbHYAjSvv6tbWAVWBwvRHxpbRIiNbZ2Zrk6b3DAGeOsj
BoZJo64zILnANVnu+bhEqfdBd7jc+3njzwWKNKITg0wa598scesc4t8z2hf2LI4zEiI97Vn73Ez5
9TjE0yG4qOQIO5w5pMRezi/uoILatsj4S8vfmQ6eMSel35s01xfxT4yItnJQXV9Ue5jCGDl6CDqB
ol0aR4I4ZHlVWFhvMmMFEoOCdyOvIvC+XPQfOcQZds0Ykz5i8EXrMxux0J6XWkrgrWyOxHIiTgcu
4WvxNzo8t/2U0v11sm+WSK5UcCYznZn+6N963gBABqGtq4LbPq8fYe/cl3F4pBb9reqHY4gVTjjy
1WntF/OAnfo57tyGPKL8m0z8W9noSyHBtuWKRhjQsQWzjKuutRnX20fsn9+YQx27cp6mmAGQ3omh
j2KYA3ymGjGtICrhYgr1DEFNaq0LN31h3TceLnqffua9dkB/UT3iRlxY5BQ2Eq5mp2FmKIrtRf/a
amV2sCXBeFabf7Jnp2lz8YCyo+PaghzDKaqFaIYv+NHLTdajJ0a2cs2829tctFhTy2Us6a3tRRxf
6fRUl2Fa0ZGt8ocobt7qhrnKZe9e7l2OlXBCGhaOHvNsw2/pbs2u1WBOvL3cc8zWoMyDZDIIXBhD
LsKLijikdPqCXhY2M6L4sNI/+xHVn77LIAp722wuaOhR/E6C4QMLpp1JMxoNmEXEtv+IkjHcjraL
mFK3duHA6JZBeULO6x9AkQ2w+XoWrh1Jq5wE8GiYxIU57PGSqdvSNBqcgpm1tuT01Rz7/aWG2UT4
JrAFkJWpLZ0cEkURWpupap9ZtTE9gii8tidkFvCZ+IXBdXPd2yxPyPteVE303pkU5CxL+zZ0RF1U
FR+gkdrCKgaxwOnD5IYp5kGxvKwUeWfDSCuptN/jeVifS3+XRaIH/7OwiXUx02bn5IihLktumI0Y
SkO8kGnX7AtJltIwvx1kwkchxrXrQJ2cS3iXMpeWkiWhJy8YXpnXxrTP9SR6g8Dxbg6wvptkbw98
voi0L10zCFYAyClRKq/DRr+LpEONredJarzROtq64DuNLR04esdcD9etR1ZcKJbF4E/ILAvgiwIf
ie0GKxvCe9OFDM9M4Wj+0wX27q2KnJYReWRlxDuVtK+pjT0x7AAOUiI/yfCUtHPczZy0ikltGaAg
2inqqc1rnbOCmo+YYQrsVTnXMe1JrtNg0wmqB1WTFmvLIm6nGsOlrzuYk+ZytIPEBTuZngDT4Bxv
57IiEmCXjzWcG1V99WwqAlk/HgtBcIPXUaiwo/rJcwo0kFQ4LD3/JNqpXpolxNAIBW6FunSVzFHe
fUWGjMGkiZp7RuqiIrpQY6NsrcEKuM/rY0tqwvqyewKuNGEAMdb2opeGHbHupuyT1BnKIiqDvZXf
RPjMFjEU+ZXm9XeTCRkJ9RynR2xca4Zz1i0KJ2HJbNpxnTsNLcdiwMG0bPhWVEQVI7HDz2Ebzowu
5/tRFw/EWgud1PuB2Uk/6EsevU8T84cAOcNcCImBgS0mAzepR8WR/oOOKcl5SCJ409H8O1ZtJQfU
nrzPyw4wgnlJPVdiVGqdq8p8SwpqQ65XLCgkfQs1/RoiCJS1OXiU/KD5Kw0xCKzpvM6FSnypzHMy
wgzm3ZnHr8xtIVNOXXBS6VzHJRtpQUJdOh/g676J79NhuI5yqvNdzlouDU2gcjpU5WSaSJFOkVOB
Mc4oNoDzwXw6ccAvhob9eiluZxTjqGz3+waZB3oNvl47JSw3biWNZJw0ZR+t5UBhOC/McEdzvaHo
FFM2Si1I9n2Jmyx68U2qMEI7dYKiRBUhzUS5S4pjvEFNz3AcqGPZi2CdaTlis85B7htiYjSzZud6
90GNVS3wSGmfiQwsv7IWo7OFhH2T9KwUoHvtBXroSrMQsqXvrAoQF2XeAXHBl96Pu33clkgXnOk9
1R+b+QC2Agprmhsjn0M5V3ksj2c/XEzdTFT6uS/UNjWozukRZaXJgqrFqrKeDzzqF6je4uOlJ4Mk
753yCru5dx7wul8nk3WucSCumUDV5FysFSR6qSGJuxxjk0m05wAzTECU5dSt5Fpvy3Ndm6wE8vgd
djELOHieXCpBzKVy5Y0W1TAhj1Ka+AQIEknLrZShuxywLaZ6TV1NQ9QHd3wBhISuN5IUjwCVuYoL
Kqgpxzus/096ykk92IhlErcgW7ee62jMgv3O2dueFaxGzmc+Yf0NqnVFgExwtAQu8oIe3y4yKZC6
ETk7XFOWQTAJ6g+02lIfSS1mQ1JkIZLbw2uFTYIhduWZ454F/wlMSrYgvAZ/j2KWSDT3ojaxbspG
u/HdXZqH+7zcVbosV0O+iaGz+UWR7+kUPIVmc9brfpfP6AVJfDFFbGAxLDtQzEAIYnBuYO2ApccK
bX+uBK4X/KuP9qR2IlWvnaO9VQ3aqkoQDyGZwZWgWgTTwjAKKUVZxrJifVPI6KlIcDWE4/CiLCBJ
dRfvO4If4lSwrslERzxlB4/Qrq89V+6QpD9conem8Fovk2uQa+eWbPR1koanyY3shZdUO7fS/WOZ
219Emzw3PovF0EngkunIQPG5xODdMUNPHWOR9Sw8+PJ9DcPeNcstJdvomIJeX2nYwM2m7ZgJx/lx
GJmm2M05NKlnLsJ2N07YOqRlfPMmWToEMmPtpM4cEAJGstLlxtdLXGw/H1cuZc2SHr1W586xKkW1
NTT/rmILDiLFs6hMriHdoI3HeiIwbMLMaXBdWgzT7A/BFg3K264wZsyP3cC7ASUKUYe8JqqLRnby
aMhOvZPRqyPklmIBmB+JY6wHQIhoHySFIQ5NHM+Or/luYfnycLl3uYF3TseUsRs+8Qg1a77x2gSC
eo1MqAli4/vPLr+YgvBEzX9Y+xF1wip3NpFv3BNuFJ6KlV/ij+fMi3MJbaJrEY7Sn6RkytK43rcM
R9aR9LBonTNqLy6x5D9vLBfIsWEiaYW3nxERXh0urYH/R+P8ExrHcuaK+P8sSnh6rQNa+E2e/cbG
+f5nP3QJQth/uHObmjWSO8NxqKH/0CUIaf6hDNtAxysRHvxIRDTdP3Rdmo5ibWELbmkP/UuTYJGw
aAnDRamAikCwdf8STPzQBXwPtPS/5T8e/6oTEL+LErj00xERLowEGwoP6J65D/WLKGHKJ4rpdWuf
Yx3BS1bF475u/H3j6z2+PsbNlMay6UjSbFz04Xaf01uhn30xutaFQ1xY5e6ipNWvtCR+/+Wb/Iut
k78nlV62zkV/QasbbgFf0Ifmm28BXFYktZxtzPbllJtXCZbmGS1t7cNEnHPTu7ME5dgsp6IN/Z2m
ILaHHd5nk+mKQ6ahz/zJg3QZEHZ98iYqUPqoSA7EeHrTeiFyOExlEz08I/e+/MPm/97E+7H5ho4M
3rGVzf7//cut/Cbuq1yYZ8b74nM15RHl+ghzviowmk4mWAYEurcBTR+j/zz6enPbMHCmtgqQ1ZvE
7/rJoWyc7FqBInLIxmhINX50i2of5hqe+9RLN6Esq33X1XdSSRxYyEBzmF0ro9DVicbl+R8+0/yV
/+wQzp9J0TkXOnNOl2Pw42eSRuhnbpQYZw70DPcY0kg4Mj4GVH/fyqxdKJoEp5jjA2a6A2otL7UD
dLXxNJhevw2d8tEB7nlk7rdxo1Jcm86DDEPK5lFs3hHYjBQvE8x0/Wb995t+ATz9adM5d0zOKM6q
j61cEDNe6wMgPouCwcfWortRbPu0nIXzVB+V3wVHILq0mcd5EZ8MLwX+OaffsLTrdlEo3HVeIURm
9TOQ85dT0Ir7EMpstyz5CEctklda54e0LGsQLFWGRwV0OkZ38qNMeCRK1eMyCskWQ3GWbDg2KF8S
E4TfA/y3Ici9aFLprstwipYAdYMNCVYAtPsiB4JyAwod3a2Z+zusyFQx0FqXXsNki7rTvhz9a0Rv
LqsObkgbVZ2dbi3oleAe9asR88neCrVmIyBomxDkcKzk4wsrvGbh9OFTp+XtVaSZyZpLxbCtdQ+N
eCQgK+lNd3O518egdyPk+bqh1XeGlDnzCW+f09J1SpJ8+54IHnu2+ZjVssLhstaECdAZTf1+wJ+w
Yt73dbQHl8TQ+llmPmERg2PSVSp2VlpXu7/f37N47E+Hqm0oomOlJfQ/9dCdHt3qoAJ51mR76lRL
BcqBPeIhQb5odxwlr3vDdPb5WD+SPwnlHjI7dJfcX04S20YASKZ1taWIq4mlqjj32sqPKTIYpCKt
psq9gjfjPv3DZv/eg/9+hiFec1HocEnm/9+vGraGYHSwKnGeLGwruh3c+bF9AwiJZY2dOpsyg4QH
XR0llnKyK5M6YKjF97X7qru6PNp6+H5JOu8d09jXKQxxM0jXRpnRPgionvz95oq/+JYNgUhBAVXj
svDxGt3Bk40psYpzyvLoVh/x0Y/zKiU5gXaHi+Fk5SrKnIOTmScxZfFJ+NFjSDz7/u835IPk7fK9
GajVqRHrbI31ke/mjaphaGIvtVlHEQ/ravVETop9yonfpNzRfko7KrcsVkksvCKRxl02SIduLl/l
CLEkHPvkusKhu5pGpuZUiiK5L8qMWl2NgSqMtBM7hwlilu26IVV7GXZ3HRXwa7BLh94TLloy+DOV
KnWQzNmIXjV5jkDK/ENX/qLA+XAlg9lnMqUQCrDexysZC6scfbGnnwlLxCLdR8eesiI4IQPwemTd
jay77dw5azNwrEDX8BLZxpUYO3stQ2PaFFHTbkdnqvaBYqHWpJQMJm3YTtSlV6VGcsnf7xv7zwO5
gko2jxn8U9YlAv6XaQbIbx1MQifPVd04K5mG3ZaL9HZS7VvBOu7GsUzcXwmRvq2CMdwSYHnEBGDu
axogbWzdEn0p1mY+vIHnck4iIMsDG/YLGhr8Szo7BftYvEdWTIwp7Qppd8beMZ/sBv2hHhggX/IA
JBjvsGtr4xC4cxoalrgN2C04skKlpzYd0xOFWcP186OSw12sS+fUUPBdO1ElaIUp+BrdJqO+fF06
3Z5RgSbKAAD4vwg7r+XGlSyLfhEi4M0rvSflSqp6QUilKngggYRLfP0ssLpbt+/MdL8wCImUAWFO
nrP32npp3koZOb+1FIJWIowHrfMOVkpTskqNJ2wy1ksB+GhhmJWNthoTPWDqc+gSZkTkC0t0/imz
sfrNf97v9nyt+NuB4pmcEkiJHCvggvLv15I0j8LOVwGpi4HIJwQw/aPCv4SXsml2LvyHRy3oh2VC
fXFSakLPNswxwipAqlk0u0K3w00n7QMciq1dapeuo4Pq2GhpUj0iDq6OV5Ff0U2LXrrZTWr5wUbU
nVi59GkXIa2qXansp6h0g02Pgo15n4vnTcM+Yh4nqzPPfiV03HfhcEZ+sZlAnwu/yp+g/oD+bGFb
xGT1jNwHCQfzxLpAObA3K5QJ/3lPGRTb/2tPoXjy0Tyxv5y7MuovR6g2ml3vhrbxgD36Ff8ns/Eu
fstyDkRZG/bKdzUAGANo8hBi7tFREL47DIaZPYojBC1EB3DUS8tT/0U1eVdF/vUzdHWmkj4LB2TL
OjLkv32GRRuZDGmVpMdjVcd0yOQNqTFT0ewlrDX/1HjaadQYk9KbbejG5iUuE9bCvovt8X74CmJa
d8C44c2YmnVufIR8SdfrJxUG58mstGUUuvnWNoW2IT0CEIucslXbxWpdWmhJbP1xsF4Hl/uiNkzG
YhKuDUy4fdfKfNjDsim1CX9W7jBotPGpjLnYqhooBQx09GIERzpyPvgtADg6uJhlgaV3ZDoP/yaI
N4ZHD61EobCMo0BsLKzRq8GxWMcb6pJl72mmuhNBfyLn0kztUVGrm8zoDWODrqhZ9AKxAQ7tZgnh
JlrKCEUKnh6wUQmIAq9M8v92/UWw9rfDheUSTGGSow1YdB780n8/sSZIBOgDVPSgZUN1KTScLLaW
e0sHW8my0k6OU38m4dhuvEn5+zZNDvdY5XbSmj18MlKXvA9/bJjAKOykC9ObphW+BcpGQ4doRgYb
RBTVbkAiymXqfuQyYm3DSGRNmrp+qWQCFDnLbrrxvW1r4zELx5e2d/VzV90gFAEv1yI8pa2+jdPm
Z9K5WyQUYOHoBcaPQ2+6T0WL/ZmpzcJMzX5d2mtoduPG55ReYPDrzqXiX+pt4CBVGi2x6usr7jjp
sUvTaDXmj14yu3djqqTZWo68bZn6jUCE69POxb+81ZvZtzXaJuQu0JWWm42nP89M6JyFffDC0VpH
SRiejDmrI8Ou7NA3xiIJPVlrvK2X44KOuhqymQ7/wh8NpL/mYzARTEGQuNudSneYASAp8Hmv2ZEE
eWDkC9puJvI3k+JIA3GwRW1NE8lLrhGaWiyGot96qfRQg6CaiSR5nu1AMAUHOuNHZ4TxVSmEJxS9
lzp/Q0Fv7LuyReMtdbI6RpO5q6ZOgTCKdUNCFwHMO2zn4wNThIgBaJcSCz0jQsLAXVtj8XPqMlTZ
Tcz/6diX0e5OGvC+aw4LNWquVhLXNKolkAVrsJi6ujMGsK3WADWXxID+Ss2BaKtBXoo+pyvlh5Ag
kGS4gEIe7IGjh48334rC+zRSDcpcrMBSDfXSCfV+Tp23bn2b/kAN9176ZUwOVu4+KCJVuGcY+953
b+RZvDWARm9JNWwYIierxuCASDHbakJWuzqDOuJU8tPO8dCPHklMTY8DgG4lUw99OvKxYan0cZwF
ythZjhUtc5ldEo2hUyqQL+lZLkg7cG+CU2U3iqA9ixXrn3AblPEJ1dQv36AdFjQyPefo1bmBW3IT
h5IWpkrkJW+AaBeI2nzDL44mkg7aGUgDQ+63cGTUYpJDcSb269wlHs1twrgfPAlMT2BT70v+LTdp
1dXPgcajxCLsKIlLUuUAmnlDgZNVde6qD1mFRdPe043sMuS/q5wTDPBRsDP0+hLwN4eUXFUkx7Mi
JHnVQUFeJZikURRQgXNBZripWe4R7kW3hX0DjzJrmms8RfJq5wwvJstkt9L0Pja5iNaVYwskjS6H
mj5+s3nXSdPxzYtJ81+B5sYh2BmB6oXwK1u/5W2r39Skhlu6d0qm+UnLTsIhXzKQRsVUBJg8sziJ
LqJnlFDZOKtj970jmG7teNMuaUf3auQ9HduKhPTQ0RxiaCd0hJ4l1mYT/CTkhxxT68cYwnrtUwlL
YYSdsvA48tfjPO0nDG6mMLW/vDYdL8H84BGesKh9mkKs7bwjBPFsC0fiUxVRdJvaod1rZnir/BBK
ymQ/V6U8N00YnYGWArUNmn5nxM23giiEJyKFj7GmpgtBox69h0VvkYuucdh+gMj9RNjibauJiYzR
BjAdhUGcOFdKw2jGo3BeYsFaKEMCsoT8vrCDybvda5koTa5y1JJL6DWXiBimXSSKcEvsD6Dc3KK+
62t4ZDJ11zGKlwPG/llp6d26avxRE5AALyl+sjN7HTqE6/bW9ObEqt4UtRcsjK4GANB71TOZSiL1
AC7WxpXrFFGMIt1JkyQzDxjExsv6leUyAWhdl7f1Y7ND/fkrbg1r3zXhzapQBcmgs5nrmuCBp3E9
+sycVeIgVeoi3Ix/ecrqne0tipHywGq2PvQzO45l0ZwJyaYpRzwr96d+Gly5Kk8be6b1OaU/6es7
/vrPto6iOkykT9awWx3qme93fwDbfEYiBpXp3yHX3aw3AeykgyPc/zEbjlxl155vft5dhzYZtQvX
C4kVJMnskMwPXjQpMkmwDLtmv6uhFd69fTFBVwyHin0aadB6Vf/+58s0yhncZFsxiw6a+aGwwvbQ
MWCiY4L34u6SLOxw5bGkRwfArIFWPQy7+0M8Q7IIqpOHNo9/uvCIN/iE6JoTKLk2KxhAQ5m/RFBf
Ghfdg9/Tqw+AJvxBaOeKCCULycLK6o3k6JWcLBN5aAsxqScz5kJdmGhYteFQdqODlhOr7ZcV9m+b
0xz+O4Gcw00uZ+6jwOAvGQVrQ0lxEFaH+8M042O+Nhuym3fAL8AE/NP2yL2YcO558/4sGiyyLO7b
ZN1umBnJpeWV12Y0ntLcjohG5ZaMwFfbDlzsV2bM1BBb6qpzM6KU3erZsOmD9hHo0z5TeKJQ1Wp+
y4yl0tae8UvHgj4M6CzJO3ZZ0/boNXwXwnc91eAi6hAdgousrh70VY582x/S6pIHzy34+U3khdla
M/P3IYAvOCTARoi1XQBFd1ch3G0PHfMiFgihY6zcUs24gRwQHSMQdhT9isPQ6L+1QHsHyUx2hcfp
CS5gkSFOaNJhTYLRjuEycaA9oAlKnBNCp3LvVAQV1Nz7c9uod+AUyJnfMNzp5pimGZAadZAL+pOJ
A31eq6M4zrUn1wF3GYct7cxIOKvC8MhQsKC8okZD+VQy+x0CSA+zP5koBoR5QbsPIsiJ9y8hzQbV
Pr/u/uz+ta/X/nnv//vtr5/gxDQHW6I2wNj9++8sJJfUxdevEbWebAM1Hv/ys8n24zVm3ROyXM7g
QsXm1w+HC1OtgVH8aqAFT3Bs+C8qLk8Y5Hogx+jcdn9+y/07X++7/yn3zSwSJLF50cqIFJL2BqRP
Xo6bFNHTEVPjPChjgeRX7WeahlttJE+UOm3CqUAmPQChBKHz/DCZEDu7VLeWTtpywVck3qmeiHLo
4csR+g3iZkT/KV7Now61e5UFPSsO26QZJsyfJNi5pE/FDuYQInwzrOLlosRvttHa+Gnwfc7k+7fv
Dx3roIPvBdnSrMUsIrISkBnzu7kLOgfUe8cmTaft/XX3L90f7psFCca7mdst5x9y/7qTw6G7PxM5
Gkpmo8Hq6w1U8sDyWC0vC6H8HdlAaM60dl9kYOSchpsnQitJotSEyogA6F36Fg2IZArHX9N+qsBd
OuiE70+xHMlpKYV/N5XwvftXB1fHNp/OkKhqjinvangtd6XV/eGOq/ravOuwPMfm0P36oj8rtL42
v973pdr6+jEjQJB1IGcJ/qAjSuw8kyYCWFXOA8au01yzPyO4SjYmMwAKIMK2Dl8PMDTAxH1tK8f5
67f/tnl/XSsTsFv/+jGRin0i6P+1/X+9hXIAaYvB3Dfu6HX8eXVRIPv983SCoZyR/fvP3w14ElU2
txzIoFzlTXLI/OSff/zXy75+qZagZ/vavD/72+vu07Cvr/3lH79/529vgYYE3tQ6B5a4NbRPW/vP
Tho7yJYAHOY/VYSTbJ/0+SlR30Wxu+8ZkfUliVM60qjCI5p1Vtp9faL3zQA2D0HBACfY9ffn9y9/
vfT+7P65J1UfTTRZ5jf0PZk+y9Irpq2VJrteN6n7hykQa0mYZc1C/K4zbNTgTCR0cgSMk5nKt7sE
MbhffJiyR2sDdc1iRBPuYJvbZ5LiqTTHfzw00p/VV//aDh2wzpqMZ/eMCy5mclhhzD96vjzhrKwO
mNUi+hLhMdegvTtEWSRzNMd9r94/l4bCd2PW1bNgVQeTlArGnD/gqYXP1a7vO/Bvu//+tb98ROJ+
mP7Z619Pw0xw2CQAH/wu+ulpCVMs8C1HRZD6AjMPNBYC+R66MTyO0GEQJznjY5VlWbQQrLh0f+Nr
koTQFGEOgKYOKQszTDsbSAr0ungt2lZu+wDdeUUpCddqas6MIM5jbdavzk1zQ+vklw+h4UR7ROj7
SI+85VQhWuti44PMM/tSV/qzM/TJ3mwvXaY3x6CwHwjMM3c0Wj6STSIddbG9LF/bXIK55zElknWz
rszaPSdd/Dw1ZJN5xPqlQ42OufY/Ki5Wiy5P0RcivyYklnv9mAQ/0I8YlwoG0HK0rXCvK+2Yh4LW
mKv/CGLf3fRmOu1a3/juZNGEmJncJrPQllU0GwAIpmy6csAFGI6bcmBBTwruO+lkP0rgMVhu6EDp
OosnJkwmtUFALKLMWOFnHrGvVjXuA2P8OTEA3gyFFkDWltFNl+vYI4zcRqsdgeZygdqq0vssw0Jt
dNkFuxB168LTg8eavLZHT0KiEn360oNAXTMczleGAo5oqcpfp8XgvJs9DTPLmKKtjJL9wMlwjSq6
VUkMvA1X1JkooldH2Q632DBAHTtGK3b7pQQVt0ya8ifRBOW5FyPKrRmoV3c3LkiEcU/oXPME42/q
9nvcjg92oBfPXR9ZlEX2x2gq/VuT7/DHVsdK88g30QC1+abadojLqV36dB/60XpQELcYIAeABOkZ
8Hn8nDzr0gfCOSYh98FwzDZMh34XFX3KTMfto8vSWDo1ipFDwRzoVHR++Q2D+1KzsBE3/nseJSB/
TMRxRhVBAK2Xoh27U+ZyUcDJU99MqbAnSWObSyM4QVpZELo3UmeH07qu+muv8Ed5xqgI1m52ADZx
sjtkbrYjLRQLMHtd+BmhIYnkUEtZ6HGj03zvMtkzDjxliJmWEUDffNu1D5j88O73tn/Ke/Et6j1j
byO5qntii4GZAXF2UEg2YYb3vVfOcRy0H90uz2wA+VlwymM8FHoRw1I2PjRNgxHWM05QMiJacmoD
bOC1s7dcZxvccI1NhARwuRCXgCb2Oqx8+VkEUXJJA+Mb8xsqWFboG8MYwAM61WWsObAUam+raMqj
0XhPsbDMU/E+MXL+1pL7JdSjSsrwwSCm1art8RaNId5vpc6M8IqL46VcxAK93zcV2kxFSmhDrsST
WYMMMJv0JHXQaA09KsTU7llpkPowlqtDoBOqwXD92dfy9aCn0JyLDFWhrL5B4BR71qd7RBH6NrHG
E2pk5hdJvxfMTVxYT5C1sGGYZspfxw5GPGhru1xNL6nIm+dshM1IBEtmbSI3kg/o8pdNRfht4uS0
ipmKGrlHiUQuTjopaPqJrW8Z2gD8w5myiLVIP/nQVrZVzvygLlV0DKAHlQ5aPZP7apO1zspCenLE
+f869mZ+sgnCW/YmaWn6RI9Q4TBfEbZtHSm8xiXpg+kOJ+ASTSN8yrJbwmN7UwN/Oat9ZNVN+6ZV
pFSYfR6eNa/8pdryLRbehpeUG8sMObr1ThzrsesekR48mY1JP4HNFQJbi2mL1jKL/5j9CpdSkNAa
Z3KvPO07HjBxaQUgL4UDUFhucsjyqTgxdv1p6tUzFrLnNlL+JhLernKmc1qIt0prCJFuxq1OfpAW
jN/1NjNWFVKadRo04WoePxrWLz3dDzCG3o03OK/TWYsBDDR74XXGc6J+JJ5l7QFF/RjMzt11af/Y
OulvB6vjbsyZmziAG/MiXvWsZZ8lE+oFk4ZmX6hHP6n1dT+67pI04elp6OkwWiUfgOXKrceqNXdT
7cUw9R28IzNPzefYQkPOOODk1CaWIz/wsCpqWGL8Xj+qSN8TgrrpHfU62bVci0i2F6cvEZ5VdbAO
vCd9sBsobC2N/nhEHNr7WIFZASrNi7Yp/ShssRhlkuGEEFs7Ox2R1J14MqVPS8sS17gbCuAJRnfC
CFANqnkgnfOhM4cnSjl3PTA9GPNBvVkyw1Kcn+A6xU84Ku8eL6BAshGo/of4RbPC/sGDoUlODfKf
ye0eevUTz0bzoUm3XomarMo246ClG1kyjcVt5HmjWjZ9BOZVZOJBtdzT/BzOJdnWASMGugnd9NC3
OGHuXwmtqDlaY/krS4N859rdkhQId6uP5QlsjLabJDWUOSXxSoacMKJKt4ng99hpL0C4jd1mcAbO
C8zNtIaz9EXhTCMRHdqoT1huG3ZQvqeCiUfQ8DCW1xHL/6FJcjBilrWUrnnsJDcGzxVyJVr16TqE
zlQG1gKVvEOY8vZROV+2C3rR2FI5vykqKb2aYJO3I617heiha3fgsoqb57ZbiBOVsx99DcFjT3KL
rtvaUw6hzbft3yXoyW/CSQ+ZjtPKJhrmUeZ4y2USbfUqnW5xkL3Ptraz7Euwz8ypD+0DdA51dGsb
QSMCGcYuLOVtb1urMqLfjWehpStquvu+cocXWiscvhophw2a1sqKcNa47lwrDe805/VtnrKE9+sh
ONtpgHhoMjFvZuOlGR4i8Z1fOe0H9sJGGdNb7DZgkvUYv6/WSyb3pLiENi3TkD0Dzd9DPp1RXmhO
g2Q/hGiWZa9R3oZM9MxpGQ+m3DSuojWnM9sVIWRwHQzlRKX6Ztv5Sz/YVLC0WGEEkPSagEZP4vE5
cyDBZhH+y2GIrmND9xPXsFimmuUtUc7uBkv5W9rCNFcIZNPdd4Z35CJDcmZHWkUxfLegua1dJ/oV
4RhZVMyZHsYRm2rdoowPbmPUgwsp8yeIpPWqTzBQSoPLPyUMR4WaILJZ6SFgrTy0nrxOhiPXbjR+
S1g100GekufQ7c5RFMIpdNS0nYhp9EN7Z6XBZ1KP+VbvOV1bBERrCN8XLWub1aisdSpt71W3f1PV
4Qw0BwCcDsTFsRO/GOY8Op2pf1paQiM5cF+5e4nZ/LoygGc8iNx7iadieo8jFxYqhEuOj5qasc/8
o525aFnNWtsGHlYGzRmCvYwO3EL1b3pdfngAI4NEQuNKsMQoe9Jos4XdaYri4CTc4gognroe9cg6
ybtkJzNWGg219ImlOFZ770GTc+UV5rsu7MBjGP7DVJfNrp3bJaTWMmUzRLXJ8xofN/nocWR3tIWx
kMXFgAAihf8YZqn7PYjyH/4Mm3Vytz4NRr8ahjE66q2KF/gJ9F0LjQHvjHXzy8K/OeWwDT06GPmQ
HBkJ7mhl01exp+91UMC/4GIgGcesjI42XIU4eYG2LTzUnfWYoplZAnVtd7WG96hyiRNiWMW7RwZ2
OcU+pLpxCfvohCiBfrGNnyV9ER6xOq1O+FPr6QiRAv8mxkAdMlP/jrseXLLBDcVjqAqw8ESp0PIX
COz33vhZO8Z1DjYaAOKkhRce6yy4oQK9mgbNFqMu99nkZYDY5QpHmner0+q7MLJj0gltqxsmluGJ
/LeU6dtW4jBZUFalaCJashCM4jFVWr8PIOquRs3/TcFjHbUGiEET2NN+NIa9y73tCrxr39QDVQW+
H1q447srGcDYWpe8OHp2LXByjmNI2eRKqIMNdvgMGKFfWQ4nvd1ifnUvZYwm289+OEJ5v0oZvtvV
98TSx0c3BUTZWd8rpKVXLxCvZZCh4SZUYG0Kqag3BzggqQP5z+iOVTaINWHGxJyUBsiSmhUwNxbk
ln1xQYtFHgs/s3BakEJLtw6M5z4XO0sLCyZtk39oY4fRl+4/Zlx/cwUfJK9aPCEK7RziwmKri97c
Akj216htf9Mbf4zjOYSy8vj4YIu4wlW7KTK+V9CuKY8kvEV326TRdNET1AbNeOuzkxcV32t7MG5m
HOC8qWuC2KtquuLNIJLcasK1r9HHt7pFZbSED6n2plpc1Bk585X95Na5fTbaFktFZFRnM+4fcpT/
WeUm5yBERy9QTW1yQxyiANqw58MNv8szI0wiUHdjUOMaItnYlAw5nIZpEDaPKu4FOW0U45k2Xj56
i/lNNzsfPG6jRQySG8ILSeLypzHHDDGgPvX+sNN9Oe07t6pgwVcEPSRTyU9OQM5zjCOTXZGCK/ZD
MvxGhriNjZr3ZjbTfoY1i9FkXJ2M1JS6fayxWJKFMa2Q4egUR8RHuKhH3bAwHsnBJiBZg43tVZdo
/KEJhJo+TcgbgugUvT33+/tDhtj1XBfqFd4LJoXYLE5T4ewKv2Z9NmO27BQlUu63y9hWxY7lzbPE
Kddmb7KxkUoGBk4yV4Qbe+aGDwNrkPvYqTJnHH1ondOw/vaP1kCuEV6TaUfyllmsnXgd+U7ITSdH
BKeS9QjJgGaxyubYxCzwP5n477gYdEf8BA91lhnHKHWxAKcKYrbHB6472tkOhgmHPngpY9Qe7UH9
Yn0td5pyPsyxJGhNKwkeiytjwZroCJ3gjQGfT5oCdGBIbp/VJAa0QaW2IeVLHrtuDjkOSMzoq4yJ
mCbn0QqBm0RamKlNOkpp0xeq6MHbDShXeyCLKw+Kek8L2NzXLZuxIGHTqpR+gGuGQZFUjrUEVLxM
GXxsWRE3C2IquEGzBjmWFS4TQC43Ny+01Sy06RpmNyUEz4VBGs0afQLqq7XEFcEgwnp1qk8da7an
quHUshrD5yleOWbkUVqPLV2NhywLLpqgS4Mrv9h0sT7eFA7jtgW6y2GakFht2w9OoB3pL2DxSctz
3lobjD/WztWJqWNJGG8mgQuWZCa8InReD2aqdcs+l9TzyLo2UVm0WL6SV9xe2RmzY7h0oradG1yY
a2KPeCClE0Xh4xLSPOpMgeqXVJulskNOMVWrnStd1G6NibFybpDkrfwE+RyeRxHdzKi/xkkYfBtb
A4lyqRtH7rvtIhWYUhNWizrCwENpG5SkuV3sAoSCawtU9Np2OryagCeKvKq3bYbFXVOiWGtWCp5F
LTAsmo+Efv2qBmaskSxB1odOdwrIFN85DMqWZWv8JoINmp0s1lPX1NdhGOTKTZLDxFG6HBsfg4rL
+Dybh9txmBtkvu8ywAYnwciL4QqGPuZDZLN5wXCLCehx6c8QwHsdpPsihHZ2MSJtbM9oVx0IZcQd
6tymAdk9RdTNMa5XrW70pTsvSCKIdJdi6l6nOXO7z8zPAXRGQSbXIrQ782XgkgjxIXnum3bOcfMu
tTTrH0HRbxo7/2maQcR63IQWriUEaKCigPSVLAqrKx46l4oExzQ2aGxh5OhKKnMR0Kwob8gvLULj
ORtyEa8pxvBItm669ug9kIYHGgct5bxkGDryWF1PmgjovP5skkKKJ8Fce6Eb7hq4LvSyGJwPTUmK
pa5Yrc9FSWoYBJoJ1giML5m0i2ZHDCWXzwSxo7CGZ4uUe2azrcXAIMRZmuLFaLNDOMZyY4Y+OZld
uE07g5gGeNVL2doJ8zv9PaCCcuqGfZyJtx6P0qFzzPTRsBiGCOA3jVreLQm+z+JFt+Fux4K8lz6K
PmyI8IwZHyMuFxcSjH4XCraSxZLcz0akPHFQrFWP4FJ2QBT9KQcmwlJvyRxFA2CdHKJUZuR9D+nJ
x0WsYqyXxPMtcBFPW1++aGk5B+Ak2p4RvIWaafIWbWi2h7vlWRY2ge6tokzDr7nBDWcwcLI3nNEl
QklO1IZZHvw8sxwZXWHIjVK9O+qZj0ESdVN+i9oxxtbNZXZQtg1gOxbbqq+fMjK8EIGfLUb4O3Te
BIaW9uZPf02Xj2lARd0AA7mSDEL+ppanm6kMX5VoxDqacfd2LuTVGm7cjZKTJr23ewsm9wZ76cQm
wXXfrSo3mOEiCCLIhtNtskeGiL2+klHWbbXmV9I4xHEmg30r+/7TKdxjkIcEmaY6Sn2890tvdJ4c
WWrLunKQTcxhrm4VPPSBgTtRNHM0yRjSJRWA3PUHq05eijIyVyQUB0uLKMZFKRyKo54uyjBLOKC6
/wClA6owynRkt7BcCmvk2IGUeDU7/ZAoezNOTbKFwV2v3KmcNloc1jvTq2j/eVTWliXyR6iFL36f
PAZjZO+jKBnXdk8B4up9sdGDyt5UhXMZpdcdBUME/WJXIQwDQT4GEgsSAUg0MEDrkM8t14necLgF
pKKmhYadM+MOB8u7g4DgEb/YGdkSrw4FRo/GUQrnHGc9yY5ZeB1KwhO8ynkfxNkk1epkFfSRihT3
iZNOULuaiFgVwKptM9X7LklCau7q110MT3L8Rylc+bqgVwWr3IE0AL+J2xsn/NUd4CmZL844Dr8n
0twUKybEcXa/640PCq7k2k6gQK1mzM+WX916N6HZWOXA0CrkqRln85Ju87IYsMJWBHQ4kVE+0rcl
CSFxvRXV1Eub1gn0Sg31QOL4JwRH320hmmMd4ZHoPJtUkzyEoSNzYCC1RPHgj4w+GvdEMDgpeAWa
JHB6IWFLTLYDZvtBFD8rRhJIdWere2Us09p1VqiKiebSjdOUC/scIosecarY6knlsdiTKxBtaCsB
GJtbj7BnQY+2NzMb6dKDo9hA9nmrWQyfUlf71ofMX3w0n8coE1eZzOLFQCMjgukpweTRYQgeBaEq
x/tDrtkcc7J4BMduody0f8WsUREOo55bDFr5rtILVXJ1KrHevmaJh+4UC7URY28gyeRZ2MFTzolw
jGSwJil4PqszmnEEXxFyFbdXlHDyagp/G4R6zjV+rfu0XTVMNsBTf9dBr2NfnriRSWB0WaEfGbK0
ezU1FCRAIA4Omn8j00413IGXZEyzh+bDlPW2TKrshbuzcZoDHxdNvQVHlT7pKOvx0xP8ggxUnQOj
WWIwleRQ5gAjZDNt770Fo3lkiUJy7SCS7ZSgMIyZf+h+k+z0zzHW4mPdc7XPLO2pbNkyOwfzshGc
iYjca1XiIblvyNkzzB9J3flro2g4o3wM4INPlzcZzcVAUesRmrDD40APKzatZWbWSxo2yU4R+col
yAh3KESQC6mC3lLh44p1y3LFYsQFMFA/6dIat4NBKGRseY+lp7ZWi1av8o1LUWY/QPGjoOkFydXA
vsqBSPaUtdpRVI6/T0sahUZStcdai7fVaOrXuKy+sQuwl0+U4MoyblbMv0+wL7V8WRSb2k/dZVeS
e2hREW/R6DYHwCwiHiFt1K55Urn2oQ29uy19QdRK1ZQbkXzDejzu4nBQi5bsMxqryTkssxindN+e
ch8jcTh2xaXJPoKqXCW+WbwDJCReHPkKjp/oLLJ2WJemlW4cYLhLciXBPo2YOLTBsN6cnuZw1r5m
VR4ecqk9W6IF7xVx3fIAz23rxljFYzA9NGMPvHX8XTKUX/cxqwtaPurmxmF6HTNIOl751uhCHios
Y0jzyC/tk6lHI1u2Z9gY5rqH3bgAiGUMvXPGdOSc3SD7WUR1vq98pV0Z9j8FxBQsadc1l3FY+Dph
uTSDnrjnkNNWF95RmutQznh/XJq7Pnik7509adrvnGDjLTPDnlwbljqDyE4jnZFzrucocaKEow10
3cnNrGsKsPYKOrm45PLlz4bZc1wgyQYLg2CPQBjvSIYl/KJysNd/3Noszp4Tc+AgMaL+RGRZu+g7
8quHBrf63XBhDlRQpmRFyaio2vo68sbU9cmvYWRlkhpzgo702g108nRDv1UMrGTcuRA8axI/hNHQ
iTJ395Ui/wKq31TbebLl80253vtOi8DW9bZmMnVLjxhR1ug078Z0vDkRK84ofCDAb7zyF1Ch+wqw
gpmvs7Aa12h+txUf1pKaxlihDvXO7lS/TwVZuuMcJQiH0d3YTfY9mq8nnheSy9pqxBf3Kfp0Ne7Q
MWorykhv16saemH3kJfWcGZuoG1rwmcZczB2FJLb/hCg2bPFgiEWFWtJWYwkBjZax82BZpe/0PBf
LMo2oyyV1VHXXJpP3IfheqDJ8sp1GkqyQ7pgLQWyub7Hb8b/hCax7bd+R0MuGo05KpLhyPCTBma2
U7aKN+FQ+EtDNB6EReT8ltlaJzEYR+JF0yvrZFIkvQQgSgyhB5ZGhVk0ouHaOsYzDf2eTjc91p3j
DerZJhTmIeKSFSmFqMVTT4N0eIWe+OjKjGUv5vIsMdbY9gmiR2k6pRojkkr55JN36HKw0CgjNp89
YhVaJLyFDdGosGjzDr745VqZvdeoiy/lIJY04laZlrg/LDyKngsIrLNIbzE6/2jMF8/C07udzuem
1eayIYGV4o+csCZNmp1JjEqeExWDmg8XbeygkZ7tkwktQoZYhyqq0xvRSOC7R1q9khjRg0BuwUzT
vQi/TVYTC65T45qvoftjjP6HvTPZjtzImvSr9AugDuCYtxGImcF5Sm5wSCaFeXAHHNPT94csVav+
VZ/e96J4skRJqWREwK/bNfvM6195sV6yMRjZV6hx49oad4E3ce80U2efOuJlsJsvR8jxNg4Oogo7
7s9cgNo4ZP7wqsclJZA80Wju6vaX8I3dWGVPlRjrnaG9/n5pqpMjc1hfabn9s5krSj7qwI6DY2/N
vHoiA2cjhXUrnPziz8/awYA+N2XIA7Kc75p0wqDljb9cqDM3eRhHorGPBjelm9L5MrDjHhIN+HRu
aEHrtB+xwUy2c+mll76BrmFYRfxarcjLlPRIbfWsieUyUgVJtVCQ4GAuFyeBDWW3hxpaSNiPVIEN
4/0zJXzi4jrppspfGZ1khJk550BWgIC85RjENqsSw7NPoq5esEpPlxCGzYW2t93UufZZj4W8Kgwr
B7oSv3yQMxdT0PPz51cAIuvLWFiviQQ1+m/0g/MfCMS00Pa0Ih10XnZX30DY9gja9i4+AcgP81YI
bGNBluCc1s3jSHyITTIvcz2k2BLzcGXA1uQVisV6nlWiqF0mxq4SMHtTnU5Xxfr+T7ysZr36tOTf
GLHupBN7vzruK2lo/WonXz/aJUBMfwTO2I/tpvUM/2JTg0l8BTGwa5arGPrxwc4/sCW6T3CxD84c
wuwxNeCdS9N2OrIaASWo/6vJqveUyf/A+gFVF/c6h/Li75ltz6zMmL+q7Jwl07tjVjzm0mCKQPtz
iazyzz/+iCmZkafHTF4XZ0w2OKVxl1Pvg/MadlGQDs9pmIsbI+VJiQz1qfkPyfHqbXBT/GX1MH1c
l4+xMr3Vr9JfBsd5razpEXteGCV5851nSwXUzohm4VorT+7qgDONup70buhogMczF8NguCjWRRdw
fjeUqRbR2BLjdRqmbrvXxDXChhpV+yUh9057VOBFPVtu1FNOh95fNv9ug1HiNgO8uc9WpzJ0y5Z1
4Irh0ZRNt+Todvi7g31XoZ5ko21s5zpll9w+6zKQdKXzlKjNmOA52yloT3O/LXSVbLoJwVyFFrLi
2MfE0ot811XQhXXRuA9U2pT4U91TfsUDGb/YHXxPl6f9NvRwpAATRhut50+s4fJoumcaVr0rUhZj
vzB2WWeKl6D0fyqJL4pz87CiiSvdSVzvAVUhOZru4rqcA3NzxFg1HkcsCHWK8CyHoz2a5tGovgi6
NIehye5SBNkNyZLu2HXervPGQ6Fz/3s8do3ajcuoHxuh7oJ0VJFyjTIaNfonYAmolsVAX3QRWkza
wrqTQ3/NHWLLVfNeIaltiBP5PF/adiNav9+PMbc8H9PEHNZydwzLntyLBwJ2SsIJR19VXqdaf0+5
hS4ZFyd79l+kxYpEAucEK52TFgd+tetbF0GVdSWTtIi8ILSuXFAeVGwpmCjqV2Kbt6LpqvveFXs7
G5NrF1j3s04XhFrayXkQzueU7sl+rck1CayY3P9Wz+N4azg+POale/yTJ+gd6xmLZnPqe+Yix8mf
ctUM1Jx5r72z8q9afyalYvx2R06KKi3kzpjDkLjNSEyPrdPWKy37pu77z0TJ/pIN82ogdf8dfP7/
RJT/GxHFg1L2X+HK6LP//B81LW8/Xf+/XjOVZHX2+T+gKP/+J/9T1uJTrkJFS0APMF0DBNn/DxQl
EP/yXNuB7Qr2Q/A38K3/kFHMf9FmYpk+rl3PBqtBHP1vMort/8sKA2qfUTtMR4Re+P9CRuGhBpXl
vyKhrsOaBfQKrTC+xfrS/sNO+a9IaDI7Iz6uJD3R0U0fmWh+qkF2WzGSJvF7dRkxJ9Be1pBf1fqz
BymEwHlTMMrcIuqT6zmNesC0khwyDdChros4cp0KYNOY7JltebDTFzoRbWPioMIxScJtIduY/Tdm
/TGJr5mHoLJ4OGTOwmZ/qxKmQy1UQenF8jZ+EoVokWdBPmsOZA003k/aI8tMJidiKLCB0c57O1qk
PKlgak6OQz/lMBv9RtCo6SdpdeMAuMg9UptWPF2GpFxuxoU8lV9wLKTyDqC/gQhP1sqiUIQOhrEU
1olivPRQx/XVaCwZ4XXwdpZ40inRMbvQA3uEgbuIvdxPHmmCavacnSRZs05k5EBnYPpcu8LdZIdq
i0OnOjhBIyEvQFosswKevpieCu0Ge6A0amDgnmuZbYX+VHPpMPGS5eKU57ErcKS3kOf0NO68ub0C
7QRBkjG+e5J7rGWwEmbbL1n3yIHXiThApnMIwsBzRZvsUyxNz/YQPFZBx5FeAhV3mc6F210x1m7o
HmvFc9sP4w117s+WsHZz37166fjgArkYRg9EB/smNQOGlVh93pY/SOh5J03jMrbhnceYMOjwBZzY
p8NxPbTY6Qpb7fGlELigcmv9rk0XJrQoH/ZJ9zHmCIhuzRjXVyF97pZz26/Dqen1HXJzgx1logfO
qoF4pwiPvUeNIh1xsz2ck8YtL4GJBD2Y71nTFTcUM3Mfm6wG7w2gHMmmOxMGSMOm7cmnOdaBcvM2
sgN8OrGFPQQS4L4ZUkzEHZs2oOKsusBzbE3puzRslvKdaDaZnEvPipk3XII/mNtf1FrLCAgFGOos
kkNZAUIJpm/U/GdTVO3eWqVb2HZXoYChxab92Frihr3DAwjsu6ZIoduPH05S+jtlIUG1qbpTJSCv
bAHjZkNjLBgy3LX4Ua9WF6ML2QxbjIA0g9xwYVlB+SnBHutAcH/hJynP3dBSDTuGB3um7oYYY7pL
bPZP9JjuKq3fBJeJU0LAdadTRTGAz8eMWmbTAPJIk/BNTBHFIFwZ+ZIYHzfAuFMH+hjHqHGo4m2q
Boiaj2JDy2zROVj6FsauvrM2svVve6eSV4x4+6Hvx5f0mXw1QtFjQHXugZy0uzHb5XfeAyBiVfDb
DeQtnQOggU0+i05XYblTZH4HeHwoWOOuAYj9PtKkXuIXCKfVWrJ04GVinxzZlo/Ne54/gg3Geju2
0UDXwQ5+z62vcjoOknSr5rfamn5Y0FN/Pri30ptO2lIYbi28pC5X6KUAGJ1Ow/08p9CHuUNvh0D0
G+54K7z7iOVDYmZOHlSf7kMzfuiGu1h0y06FK824vPXrhr1s4dlb0ULt9R18SQPG6Chp7GobcsuF
rmYeze4Tud3dWt3nhJgT+aYfseb5NDHK0nu+kOgTzt6P9cGHd85qoUuORlBD50zUN/4TMIIVHbyl
Wk5S4I0oR2iOph0/TjKMX9IKaFL5VKWy2fVkgJhBHHwXaXLuamA3qkl/WmIUVjjad9lKvS5t/85O
4uE8peOrH9rVGWB67OUSHxtNimNwyoo0eBgwNBbtUGFnodIzCFWyLqxbNn3cQ8e2vwFY+OPlf2WG
90rYk/XSHPbQPMXPqLFDVexMZo8btuGaz35Vdbux+04ye7zF9ksZeQm0jgU2/kXPikLS4bWHnA0k
OArRslJ2QDYB6ygg4xrIZjlMDJlYtZ3kwYOlge7cG6Ce2wy/eaqy6hDTEeD1igJTYlQbByRJ4XPL
LezL1GJSQNTeqtR5qVr8c0h3MupylFIWODHYcxAMYodFCzuARW18Zpn7FAaYafuaTXnyIs1jF7AU
HMbD1EJTYquTRAOnZEzH5EMVmvhf8ExJJI1zBycjsmDurlkag5XdICDgjahEIO/BXqLTAv33IjLj
T6pkNVWGSX5YivDDC/3hWP3FzPqeBw5bpRLy5NzCzjxOC35nMl93JduG0sMpNa2boVaTp2Wbqno8
jmwa4GEmEAO9lgaoEFgF7dCILTFZWgSX3MW9W2YwwWFyxYVJ/bWRWLdDap8GxbGGe+PepmXnHoQX
DknaPhxEv0k46cVbb/2Ln510X2O3IQh9k3nttQNL6hl3Tk9zRIp66TuaExJXpWOGT1ln2PRAGcW9
oU2+lGN1MnLvmLbd0c197jz6afHlC4md5yLmjZIUb2lTB6SDgfVbvC2tSe5HirtODWZWEqr2oUqM
JRpp15BUkxAYPPFc5UZigATC0hOApnrAetWOlNJKsq/hyD6xWViLBz5/n1rC/UyBC8SU+SHWUp2d
efmtoVlQVSODPR+1D7ZOj7qfDbxavP9DOZBu4o3JzDEeIXf3Wxx3NEPSjqbRSavmzh1dKkCKNtI1
XOBm5CLitD8YqfVeTs2P1DPVohLpyKKMQw0OkQ4XWBhbkzOe/5pm0fRXNdnPSgfFnlvqY8IAkpX0
gegw1LsU+mmoGwBelXnC5XLTAWTf2hxHGRXt0cCVkUNhuPrDeyayYwxhKqpAl3pVcnSnqrojZ4CU
KJIP6fvdPrOM4ogLMuXHkr4MDW65uRIfaQzXawk54Ilght305qmCiLSsnq3Cf3P1tOdfvPXOoL3i
o90CgpUI80cv7PV+SXhB8WciNmafrrGM6MTJd7M2xqqgONjCvnhy5OIX8BNbIZKId+HLQEjRzwLv
RniOWGkWFrUrIceYK16rkrnL88rPvEdlhUW88SXgBhdc59Ywhsdq7l9LPSxRI+HhN3gbfRZgcxL2
N8lE7JVw6YsM6XFfcp5c3WgU1ybHPOX7S3ttJsi/2IBF+wWQ0761ayzW2ESjiQXJeZkJsGXpQ2aR
MSha97MdMrWz1PKQGTA93QQMQfI+Ay7fBvLDUwadUFA67JROckqQ4ElPRneEuHftHBi7abk8lJmL
H9bOXXgJ1l9VhUpI9J0rK/3OivGJcgo/P7VduiuD1a8Qv4HfCvdK5Huf1/nEtFLeBNbEiMSzDhyu
2lcdxpu+w8hFUVmz5Yo87+XM2kupaxKDWlv8r7xoQdqv5mIqXstCsDaaBlzoWF9o6PuCGvLhiMY7
dXgbWUJlF6sKETGXlrTKHX1SxbYel5arZv0YS3ln+VB8XJ0/5gtBnPQhdopqhwWBkbJEDq7hcm+t
RVFa0lTPPopN0zlQF5SITA2tVpo2GRfzsWHNcNsz+4C+P6kw4Bwb4TK7Yn2458BVIWbFETZ2c7S2
U6MeELJuggoUAUgAsMwT6QcDYMQYsy5yjK7jlF3saJoG48gTSe+WblG/Kke+MfIy22Gh2doDq8K6
7e4xJK6lDAYWHoKzrWPL56Lvg0095PoKKIDCcdsI+HTz8/YJC7f8M6gGrCUH6PY+oFn+QOQtgyne
L301s4lc+9Rte1NMNhDJZaLFKhf6XBqsVelC8LBBf7jDyZdgRWz9qsxuT4c0Q6ojbocksLFaweAY
l4bWQiiH82APEdDradO5KiZ4QpTeCpnNjAV5aKZUqjf84i4HTMtgreWHbCd3U9utXhF5nGtGku68
inD/EI+vTuZDnKqvdLVA40XUeIfb+j0ETKN5Md116fCj7c7e5o4HJbpy700uGzeu5omS5dFUJVDu
Yw+dZP0W778mdroTwuRXZw8XM+A9isXViNJSfKXljUGAlAhHk1G2I99md/4h5vHIrp/ebYOUqp7E
TXd1DPdQy/paWxi3G7DKkZuzrexYHPhm+oVxYAFQLj/A450CfILTco8Sfu50+8kt6sEb5teRVJxp
QHcToCNL+dEbY39g84GmtYSP1ZDQyk63IZ6u1Mxhm7FJ2y6PXhs+ulPyiQWEn7DaKRePERmHSCWf
saFPoSI3hOaUcL3xnZXOVGJFsXQUAkggXXimL/yUVWxLBSs8ZOIIL9PRi9Ov0HqZlmW3cHsbwF62
pNhBxL84/pRt1lqi8Dmew2+mz1/+wDMEFuHWQDq3rqGDzO+V1MyMx8CEZxzX8CN4/Pnx/YKzsE7b
18xgMWEADgy6eydMhk1f+o9s/6MyXagNsGp2+zn8mCnfBvRKdslwXv9VeVk9tE4fDZ59hug9r8z5
FbY73bkejqVR3eeLeK9Vc8wJMrgDgcWYJ7QR70qs9/CgbxsXsL01wQ/huTDx0+TtSM/5lIiHxrRe
bamOhM4pjy7cL0APcdNcoXiQo5PFc+jgAWzVHRGTe+rUkPt+6bbZgfq9ScBi+J0RtVhZlrbNbt5V
Vud7yzaf09okCMJT2TrFjfB4eDsYzZ0P2bTPSPNXIvjE/nbCoE6+9VkTYYUNqR4YpPulq/CG+Rfp
OZ3YQDoIfNLb40bD6JVuafGj1m7iKGAQIJYvGe28HMqo0Dti4N+hOz2U8YQikHPtE/69i45rt8Nz
ltGLVSEarC9NTRWXG1b7Sh1DejsatleGkE95gypsjfDDJ+gYgrRma1TnqRHnPrSP5D8IeIu3YGHR
kvNsp5tju/7MjTF4Vo1zWE0NcXsdxvbTJ89UC6hbA5XsjUuv1RzeExMhFwY+tRt2YUzWZK63yCAv
jBWvqBc0BvXcnjGx3BfesIf8UbN4c9ynx9ZL1aXG8bub+gJoZlXcFzBBTjbEswbF5WoUpnmTuR0x
h6U79QMPjZZerHHhHtXAnQh4mUrTOyUkx3Kva7koG3JrB8OBs1+fE7u/Zol5N2kUAA4uwOEtduLR
eMoagauG9ZUR4/zpO4IIgjd+QzoD73x8qZPpZilg+Nd4q1QjfxqP/4B4xm7LZ2iZ/PKuk/4bbrbh
2HCLoDWHzgjdrQvXUAPuW25JTGwKIz4KDVmWPodPxViX0eESl021My12VUl7QLlijEvsWzelfM+/
9YKrkowFeSq4zKdXZscv7JVs5U+dYozLR04LD3835XDe7TxjLp64ouHHyI5L23xhVQxOldMOWwS+
cWtV4z4Nu/s2kem2N5o3z8svE9rzJu7ML2WwajSzOxnQXhXGdbONe/fZSQIaWeT9YOfGxjNhPs3G
szdQkGqPr6JDgmk61CqzDfdGJu58l8iZbpYP8t6rN4kdXR/MfNr0kfclTG1zDcJQ0zPWxZWocHCb
JdalWHvvAxx8ipzO2SjK/UC8d9uArtiVvO/IOepD2ooPECwM0e23M7A/mJQX5U1JXtD0d7mgq7cp
mk/6xeiN6tma+TdFuCJQk6x/rrPiFIc5PSeqv5QonpFrpudkOZhjSh3C4C0bv1s5CEUSsZtlDxeH
B8xU3Nut8XeVkz+C1EF5IiAGUv80fiB17qoCbNY4WLtppTS6XDma6SlPB7YsVbyt6v4DfjTFUww2
Ywle1THmEwz8Zotn4TKnCGy9jt/Z8W3wAtLNUZj7OuwIySgQ+ZYab7HXZdxHESezpWm5UfxVDXxA
tS+5SbrDu9cX3BfGp5Lo0BZngqZLhQhjR180v6NvX0K1eHuwcQ/EA+uIvxtD1RqWITlwmOy+OAoR
c7tb3CNnKpWIAaaVgT34HaM48BIO23EtJSlc9zhP3lmlJSylyt85Tgy7rkPewH4zPE76d2OPxKPY
jnByj6hV9lVqJzhZgKqj0OkINWvmgmq66VuESrx6uKXUvT8B30eK3YzTMO2ksS8s+e3GSIG5l/9e
Js8naiGcLZPotx+7P5Vv1fuxBE6iAz+/DK35pMLuaILBihyd3Pdm8mBnBrvggXd16OMNJ7zdcsth
Fpz01gLpuimS/J42ku+swyAa5HQBN8mV1sd9IdT6EbWrSPnrTrhln4kZ/FSL53ipdwu+1ZgsGqWh
bKrM1YaT9w9lYz9ryqk2yLbkpYUdsSE/9wO7dmw0GGNMA5MXk4kB1coEiuVlzG2mXRzcajC3/kHF
/WvTJeixiUfDUF7tnALfiLA7opYoozgIz5owNcCq3wZbLm9BkfLyBIqSOywHBNVjPFRHIi7VxsjK
eeOrqT6vOa+WvSEDWSV3ZKV3xIaDbTqEsHNPMqbplRYcJb+VQTE2DINxvTI9hCWAfH/9krCFoyuo
dPee1d3bmJyPWW5hzsmZLRrPP49p9/ev2OAu+OpxxoaxYZz5oHAj5K4TuQHa558vVVp659kR3lnM
kjfgn7/Yhxm7YpuPesczkxrJTO9tBKtTbgt5TrR1iyDj7htZdee2NtMIaQa+0Fqh5Kxf7CTBe4M3
GP5GPfFLO8HLjgrDZSO3js6czQfkZHlul+E4VhVumbqmJGsl9fz51dgz1ATzqWw5wFjJn3TzUFky
Yy9ZqEs8hlxF/vzuKcnQcwvOyKubsIzQ5ANsnPy+//Q5IYn/3ez0z19jCmXd3YojZBuodOwmN2Po
4xBVS7DFt2hskKHxiHvi7y9pzbWVzcqbvXJAphUvkf5BZfz5pf8HhCFXBkewQi+ynvOnFu6NzEyS
vJ3jXthd5gc+ee25B1tHemuIMYZpZ2vV/BD/fNF8anajMD//+UvCDc5Mue2BwCmS2j/fYAn89z/1
56/lc2VhjePR/s83RkrVI1syzDUtj7cVu8NVsjn/8yVUNvn2P/8/g/kglcC7FvIpCFZ0WiW0cfC1
cQbQ2kfANIsoqOSTX8bVtUmYhweD03REwJZVfKnwDQCOzTalOSw7S1tWhMnVjhSRHtbTAZtXgNeg
V1j9bmEJQ24IDYMHT0E6KskeqpqDH5qc+VjGiiU3M1LOWUpqZRGcp2N24xPs2VQLIi+AK1xNg/ez
CIOiwno4cSdwb/ScHVQfVLsWVcqYnkRCRrNiukWFxK0PL539M/ACEgOwwaqXOe9IVMygDnhTXnLH
XhOwNA+7KBDFnD9bcdneGG2BQO+nVCGK85xM6yFACsKld23XxPreKXG2mEu6s5pZ7du63i+AlDhv
7PzI0pdT1U/Oix1i6cNysV0GTSZTm9O2Ksxjbc763NAKSgXbizlhWsvRg0BxEPR94J5ob1O39U9l
rLkukcrkIWmzDzpAy+VLwxAnki/uvuV9a1jZ3ovLkKUN5kGH+vG6/S1Fc9eZt4kjjtLmqmLPh9JH
96zc18Lqh02h7J/K8J4Ul2rSfRd8MyWLbGrlDSfeOmVOjFi8ENqbMUFsqiI4keNVLE/gUiXD9NzN
/jkvnuk0RW+xx7tYO4+hIoEU5kSwZnLEzStiPPf9GrvAENcvM7himzjXdtDDR1qF9+tv2wYQPgjO
UZZIqj3N8t91Q4UoCj6LuPk9xsSK5Z3oo1k9scp/c/Db8e1xU6bme615sjaL+j0q+73nT+jmCCMr
fA9KbvcrndGwG/Gk+ptGZx7trRbeobl7W/90Wwe54Vp43nIIl/7TH5L70GA4b8AyIe0C7wGYBwoy
Cbi5OcAl3ec2Zv5Z+HiU7cqLbc0X2U+HQQApTDP9uxt7xivuuSjgnJVgsFfTR9c/i3wtmlsb17gD
ngSW5kzg1U5Z1HhyBSlm1U9BbpaNyYDnbN7kGXDXNKH5mVsF1ZQKu5Y1P7ci/PYSd7l0LRqUhQ1n
C+K2JzAAYiwcaUJpenC1RqpQHA6uRqYnr0x7dhEMhCQy7x7XKJeClS3JLqNsaqoqFF1E9VoSVbPZ
W390LIrsT4p8QfYZH7dVwy2VSGm48bVLt9sYJb33ZOn8wJbSuQpWcPnQG9tYoHnHFoJvjIHJw+a4
vh6qyeq9ShUZ/6aDpR28Dcr85FlJRWFj/xoaFXCX5c8s1bApyaHTtIXptCQ9oMjZjiU2mVg9e06B
gDB7DDb2XVK3ZFFHqfboNdBmchdEOpq35zcmvTH511xj8hMdLbzdX36BELpQljVXzYAuCN0iCxd8
cCwiTF7FyJ6SDaHIjwWn26YJAxB7IQU/8jHW9u+xGohPwC5moKYkqQce56wQSL6VZT7c06L7LehY
agLn1cv4kMbZwMexeVW+dRdiCNsTDAG8hsO7lK9cskgcsLvHl+tAHhhVfgpj2LsFV8qqcp/ZqDu8
SRF/Q2iK0QKT2/flziYBv8m6gdE5yyL5y9SLjFzqq3mf8JIE6uL6zRth7Vsnq8DLgg9Nl7dukCfh
jHe9leyzfs06iMDZFpnGVehax8FLn/PUlfvAU+uYuja0Gc4hSYhP9IbkwZmvszu3rVAcqGhHGCE3
swmOqNnvRmoT/Qk4zC8F/m+lvA/JCNa5tc1ZWkRxGzzK0PsKfDY3vG1qW/+IZnlo5b0vmt3sIAOS
pkPx4xu5W7AIlvH7+oYnHbrTWbgzgPHZjnGeOiy2qXbIpvmRMeef3ZAcQ48uFQBhkfbQ4kD73s8x
SgzDgojceXqhgoAsaWE8VkV50w5fRhKrTUAT4OKap1nmztZTib0Bd3cbwxGz17ZlVycEXYNyA54y
im3jWHjzLTrVg+d793bZP1DMvKlrLyLAcPfn95172kvpSku57ZV75TePaWc2G0olN9bCyO3QFbkh
yEDjmgnBidX1XpON93FKs3VNOtwEZA7D/tAEIuXkWe+ILiKbK+Qu14+dz2cJYyl5UFVfwzp+9HB0
2vOoDpXzSYcCxAjX/W55bo0zW1slX3KARJ1KLy7QcTsczlnKU3EK7wPUJBunHR9d0vZsYT876jKN
2f/og+CvoPwyG8B37M6eQY6TrIHlW/sWOVe27so88nAdEYVRWCeT2if1gYy7mlRzrpH9oeZBa9Ty
M0+qR8wUdyp0t2QoABvhNCNdSraHGeQmNZMzhTXPrum80Tu+pV6OonHejdnslxF24485wc2AfXMl
Rm5a1jAbA/mUmXzH9vWcu0AuKtadGslYl+1LPkzgOx9Nt/82E2YcQf567IBWwDgd9KGkgMPkMLBS
VjbOfGqxj/O6oEsGIIi3kohGqeB35DM7sTYXB0U4EroMcPUs282m8y4Xc91exZcGKGcNPVf7tK0n
LrsUk9SRbH/lenjrCupMKTK5s1NFcDLPHsa+/g2bg9W7o9+DUu66vvuSs/NR0eBal4wFBLalN/yC
MgVDrAaBXLb1nvujzwGQTdtyLD5TcpUh2wmieiwaavXl8nrGAamGlIX+1Fi7oLSKYzA/JbnRP+SN
edNOkTCl3LLrs+/KldPISUP/mByWrctHqbGjzOcVbfUECmfMeCe4CrJvRtpNtDQPZyYLr569pFV8
9hJHQMxBwVrM3nu9vJoV+2KHHwx2ghwG5sj+ViS/OrzZ5iwvdc/k4wSclFhILiiv9+5abOanp3xy
PsehcPhRPwez9YloBkJyHA4GFdWcl/X3+vmOsSGTxfO2SGwUpAugfpPjPcOdPw3pwNPHYws32vON
u7aBBsqrNp7wZx6l+pj4vXvX6YILqDC+G8m/xTVe6zVw0ElyxTCQAeA4b1gDjk7tqbWtZT6lSMZ/
xn2//y089Kk+gZUUGtZ6NN/VQ7yWQPPIBKtmUeVqkN5CYra+OhJTC/CyJcQ+mdc7DyPPVig3xNZh
nUhmLUfjDKz1pQA+tE+aAo5ncG+SLaAOnW4Gqk2bZWEjQ0Nr1cTPYea9myl7gYRi3RnjcW8OF68L
KDWWdBPplPxk3f7MsuaRIZaHGvainxWQOavi0nAdQlVgFdIHcuPbOa4m/9PuMuq4fTfysSgiJOU7
OOLHmsSAw4Z/C7TKI0UeiA3bg/HQGO4b0JcR0BnFJ7nFftLP3qRY7jRD5CEOBPQFUTwwAuFRmP13
jDckzlUIjTJVAMpAPDQ2O269EqYxTJb6dkZcHbSceGTgGUeuIMfPc4UX16GZPX2UMpE7K25iGgr2
MPKxbHfvYskpzJ7sJTIwJnXhmgQBt2HZYPrZnpxBQPRntjfEgJffLIMubcetouncWyvGn2EH0wtv
BQJ9ALhcyiyx/QBZyV9GE8Yk9p1km9UcZPT/7PJpbCLsYeT3QLwxNfMn5xF1qvEOxTO6T9eVfFT4
rJApKRjyfAPDlBdCpslreWyT0wKhlfrL+mxKzP0DfmrmRWdEJ/DuwxljSEMKp0S3OrBzNg+DVTwS
7vtqk4IQsnsKi1vFJftBW8tlShP7xMqsN4G2JH3FZMOBRfKCOCGs6ZPT0kvemu5maXO8Uqh5ra6Y
I1NzAy/7pUcWGgXROYLdEko9Xmr12neUZ9rue9h+exATIqPL4o0psscqWx5rG5lOsbME8jU+xsVD
0CSXBU3EN5DFIHxfPF2Oe6Cbf6mFwpOV4MJjmSAY8fyT6+q/RFhhgo/ng5ObL47xAQnnx3SW7ViL
+mLXOGfsgaJEC65dmAg6Bk17l431rVjK1zUuH9f0UxqIbfnSRWDl6r3hpd5et8lx7PrbwZrMyJkF
4mDf7+PUynbo0cFGFCTvFtvkmTjXUWpzhvCqMdvkpw66O6IoMa4yhvkXHrwJFC2NuIdgekWeQSPE
i74nIfJVC9YyVRs/jZP/bgnwL1q+6JqoO14YdTAq7xZ7L1r0/NtSKLIlZI5YsbVJaI/dVjqWPCZO
S2vqQxHokbBS4oK/5yAxyu4e1AB0FJJZtJgP+x4MjAzR6pMg/yRcuBG6eh9L7E+x/iAYvK97xV6+
jSUD1XhlIU7tFJsDUybeA7tZ365/vHoItgU9z1utyTmMXD+TpTp2Cx0wGci5aoEzDMbPOlL3e0f7
AYMWUqdr79MuOwwjOHBalb9AGmP6LslSJvmRsy85NNaLDp1qy5oY80lZAQIzUgLB1X3uptRv28ND
WIunwf/d5RVJVLDhTOtfba/fvXwbt6q6lm7ObMP/FixLG6p2y0McLze2qbnmCpiWtXDOrLuPRebt
+nBBS+9M6kosGqICsFX5VU07r6lesgyXdGUvm9ZRdhSayxT16TbW9V+yhoMQ6sTC8O59OfNEgL4C
Oz5k1mPqmP1pGmsezbP3rr+CRqTHQrJNQmLUPtwYKo2Re3quXHULHJ4r7f/m7tyW2zaSMPwqKt8L
BcwMTlvlVO3K3sjZdZzY8ab2agsmEQoRRSYEqYOfPt9ghjIGpBxFrYupRXJjS25imj19+Pt0efOx
yn9/e6GK7tuqKv6x/cyMmfz3j93/6Gqsrz5/KNTp5Xcd9xeHb/nr6636jTGutn18s9yp11TJsNl0
S2ZtdZ7p7c0Z+a0Pnxe0oeaLd/kGZJ0t901Rqe7Ntbp+15/mZOdvd9evliyTP7vobu9e2cLqenVd
vj/NWUlQpP9mAtINkxmRXHY4n+3WG2Yj3jJ1N1uek8yhw/7uhmUkp+fqt+vdj5cL3kz9ek2F3jU5
3AVdS+ntfKg+/r8p1PYHsXXUr1dbSld/3LWbu/dtv2Pcw363o/3pD0SY25/WT/ulrxPyBdyu9HtG
z/LWvsGiWwdbLZVhzUmwCnN4peF9v0Zh2XCs3bx9+ULXSZ5qGsdzSroJysmNDH9/WtcJWShqvtO8
Hh6KsfmkEW8eOv3XD+bY+PXfCV69mduVzB1tLd1sO65etwtfHnf6CYnR6VVSFpTvFCxiGx4IjplQ
FUllUrCoVDkmsHUmMibUhsVJjxGBh5lgEoZrKBaemvtvesyELMsSmMTeu7wYmOTWr0YlCYYdTCIm
FCYBAMkzhN1JAm0MARNylaiSDq+0dkIX0fGVLrLpStwH9MDDQsAWW1bYlsxzDw9e1klGf1hVYCqG
Bz0R2RXQCKbw68/qpMjSqkz1RA1mOYxRpVFpaiIV/joXf/kmYXdslVJ97jQA7URj4a9VYnQNK/LK
yYBTORFdgaxgyaRQBmhX4ptm4Y9d+DY+fpUnxIJlakzh2OOMbkTHz/ne5KdXuWHRDRs794I+ZgL1
DVyRUpWMTnZciE0PlIW9vCIroKuEe5CDE3Lf7cPNCpiQog1MSR9adEagxDgJT2+yJC8xgVqzbfHI
6Uu8JRYfV+z9ju27ryotVoI4vFiAQmmvBLlR4+++zBM0Q2Fsg+TwRMcEis9YPi+7AaZMTMYaW9vO
OTy4/WMuMJY6YX8z2pbIwMtIZO5Almp8GJEeUFVCZWaeKT0RAhphDZ0YRuEIDk90eoAvKH1kUPiw
M0i7r+GiV6UPeyZCUOnEGKPZYuv9gei4oFgo6ALW2e3fFu36Plo/DI0f5gLGwDoE+UQGyiJh4SAh
U+3jpehOnxlKOIRXwJiE3cBpqfbmfuIUkS+mJ5yIAVsZmzXQ+ChiY2jweYuMFtMHFGGaJpSYmhrX
M7bzs9j7YCLAXw0ITZrQ08n589QZgsn3XxEXmqrA5nwxl3EZAs2Ieqkm5BYUuq5zDULkntAcwgUi
BkxFHas9wJdTUnMIF9IyV/yHVhl7A3iERaEYWMOoo+GJzidCRivp8cFIiYrqst7LwMQggBLiFFMj
V3u/OTqFoHRmh2mIfCKrEDQsyBmIPzywNZAFrkpJp0jqw8M6Oi6Ab4qdAqO4CqbIS+PgIAtBj7lQ
a/D0lBy/h4vspJS41KLKygoBlslCmYCK51mNCzg8Ey5kKWABaKoqdHxSwNhOaZQETmAqg3cMKjQ8
E5ygrnCeSJ+QWXF60V2+iBAj1jtZpFcmBUWi8X+ABn0YMOUCmLpFzMktxHYJspoITnh8nSZ1hS4E
HZ/ogAw4lQoXVXmDEd0dUDkwh/D42IOqBi/03/0BVlaWSaXtrioW+g2P88gjugMIpzhvZHLugM2O
jW762B4UdaIywgiMhuNCfLKQ5kYsCyoBGgYQKL0bPNEEJRnElDyz9vY3IiFgHZaHMwVIQU6aGKiE
9kVnDiauEQ6iNhp4fZ9mjk4fKuB9KXhOlFAhAXVZeQ9wGjHmxEopbrR1pu0TnWukAQ5cBCOQhQyY
WFemyrybPLkK1FVoCgpQix5bi04tEiyIAVQNeqIyTbLIZ40nJpJxqgn5VuKJCv7E5iATMguNoyZV
wlRG4iEn6jY9NzYL4AYkrUEplU80RXcXVIb7LuUCbnBRkjT2uQLL1jEXbF65LEmm5T6lEh8XVMXU
SqGbTFqNtKlmdvZR64BGwI206sBbj+hAFHBOLdaL6D3yRsQLx12ELCu4EtSgkHbZh1SR6QVrvKSy
oJOiyous3qdYJ3oRRwnAuVDgLPeyEhsXcGelXFAJ2RPF3CGv/aZcyBN0IyWJ+4q0+PQC3fjSehMC
KENNDSG0BxEmXCDXSOiEblR7RG1ge0S+M4VnysUzT/eXbMIZhwk/wEPIE0uJMsChsvWJ0XIB15+v
TgSlaOpKKLYFWHTXflp4UlObhLvEKGWfjXJGKSZZMFxXIReMRi9UFFloX2g1lYWh+ADP2hd7xHR8
W0csPT5RsqrIJnlvyBb0jN0laxwyQkxbizs8Tuoi4oImUSblgi3DI7vOis/j2HJZJYwZLdmk5I1H
dO6STT9LjYPmKqRUGBCYO40wNQ4WfaP+guJsJwvRmUhgMeVe6unGgcwb0zdL/OIvOPr4Rgyl6SVI
qyriO/+Rsfx/NQlPnoHuBIqxuBDDg/85Pn/F8H0CC8LoL1ISl7uIJldipxl3EbRIFQ+UJxM8UZNm
y/dTDzU/3lF6hPK8b/mhf2o5H5p9urY/1hP00C/su10Of+47Xd7MX76wvTzBL9reH/fZ7dCFZP/8
TVCtNHTjjH64784ZPsf/c3/Aw48OPmt/qv1fnnftptnMLu6GH9z51/y+uaJl6O/L5lNz1Ry24nx5
k5cvgvcc2cU/IdxfTuhagF5Md8OwtFVIeGibkRO+bFZ90+9f0X6N2VCOL6V81iy7X2jjDPd1uDJv
MW2WJmya+Xr81q52Wk55tWpn22622wbEh9JkKfFX7bK5aTbtmLIr+xVT9s1lJ+tfThjrvrv6FLLd
Qhb7T3UNeU+R7n/C9W4eSqErVZW+/7ftmtFQIWV8IxwxKeVzON51ezqDeLtmGynhN/PmIhBAX7Io
prtcdsxwCm+kq4YTk17Nu2aiRVxxkZjy+ib88lydipTsvw51kyt9EBOGwG52eRfIhWvAkZK2s7L6
Aza7ZL2U9tumWwXaw+d/5XTZcdOs5mN2+PpjOem+bxhR0rfsxQ3pD0lbMf1udtEtmrCn2KUC5aSx
Bf16G0i2rzqR0+77jv8ZvxwwJRsSN89Bfb3bTEnbbIiY9Hq1negQX44lpfx9+2nTTLwnClBs8kJO
+roJ7ZbPB8gJ35ycN1csDuhCsw59i7Q/B/3v2k3fBprK10I+B/G37W03C8yYz50+B/H/rjeXex4M
8YEegHcx6TW7gE7Oms0aSxleTtdG/Dwf8Kq5nN59BxZLyb+76EKOOyReTPZyiUcSRjXKAbti0pt2
MR3bMGClUsI/tKtVf7e8biZhgq/ukpJ/f7Getydv+gPb5qBOKfkP7J85LogeP3ueDzgURN8dIiX/
E9xv+74NXApfTSSnfRtGlb4yRUr347a5GOsUj9FJyf6n3Vxh2QLKru1ATPnY1koHMktJ/9xgd1aL
bXg1fQ+lmHj7Jys37xGdp0ElP3f9bL1ilmnAc9fwIn73uzUTVxYh5QHF+zrlY0jT/cCYQ/xpPwjm
2D8LwTX7G7Nl22y++QMAAP//</cx:binary>
              </cx:geoCache>
            </cx:geography>
          </cx:layoutPr>
          <cx:valueColors>
            <cx:minColor>
              <a:schemeClr val="bg1"/>
            </cx:minColor>
            <cx:midColor>
              <a:schemeClr val="accent1"/>
            </cx:midColor>
            <cx:maxColor>
              <a:schemeClr val="accent1">
                <a:lumMod val="75000"/>
              </a:schemeClr>
            </cx:maxColor>
          </cx:valueColors>
          <cx:valueColorPositions>
            <cx:minPosition>
              <cx:number val="0"/>
            </cx:minPosition>
          </cx:valueColorPositions>
        </cx:series>
      </cx:plotAreaRegion>
    </cx:plotArea>
    <cx:legend pos="t" align="ctr" overlay="0">
      <cx:txPr>
        <a:bodyPr vertOverflow="overflow" horzOverflow="overflow" wrap="square" lIns="0" tIns="0" rIns="0" bIns="0"/>
        <a:lstStyle/>
        <a:p>
          <a:pPr algn="ctr" rtl="0">
            <a:defRPr sz="1100" b="0" i="0">
              <a:solidFill>
                <a:schemeClr val="tx1">
                  <a:lumMod val="85000"/>
                  <a:lumOff val="15000"/>
                </a:schemeClr>
              </a:solidFill>
              <a:latin typeface="Montserrat" pitchFamily="2" charset="0"/>
              <a:ea typeface="Montserrat" pitchFamily="2" charset="0"/>
              <a:cs typeface="Montserrat" pitchFamily="2" charset="0"/>
            </a:defRPr>
          </a:pPr>
          <a:endParaRPr lang="en-US" sz="1100">
            <a:solidFill>
              <a:schemeClr val="tx1">
                <a:lumMod val="85000"/>
                <a:lumOff val="15000"/>
              </a:schemeClr>
            </a:solidFill>
          </a:endParaRPr>
        </a:p>
      </cx:txPr>
    </cx:legend>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3</xdr:col>
      <xdr:colOff>237487</xdr:colOff>
      <xdr:row>11</xdr:row>
      <xdr:rowOff>147918</xdr:rowOff>
    </xdr:to>
    <xdr:pic>
      <xdr:nvPicPr>
        <xdr:cNvPr id="11" name="Picture 10">
          <a:extLst>
            <a:ext uri="{FF2B5EF4-FFF2-40B4-BE49-F238E27FC236}">
              <a16:creationId xmlns:a16="http://schemas.microsoft.com/office/drawing/2014/main" id="{66D47DA3-4E36-BDB7-B060-F133F8775070}"/>
            </a:ext>
          </a:extLst>
        </xdr:cNvPr>
        <xdr:cNvPicPr>
          <a:picLocks noChangeAspect="1"/>
        </xdr:cNvPicPr>
      </xdr:nvPicPr>
      <xdr:blipFill>
        <a:blip xmlns:r="http://schemas.openxmlformats.org/officeDocument/2006/relationships" r:embed="rId1"/>
        <a:stretch>
          <a:fillRect/>
        </a:stretch>
      </xdr:blipFill>
      <xdr:spPr>
        <a:xfrm>
          <a:off x="1" y="762000"/>
          <a:ext cx="5523861"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111125</xdr:rowOff>
    </xdr:from>
    <xdr:to>
      <xdr:col>2</xdr:col>
      <xdr:colOff>98425</xdr:colOff>
      <xdr:row>12</xdr:row>
      <xdr:rowOff>120650</xdr:rowOff>
    </xdr:to>
    <mc:AlternateContent xmlns:mc="http://schemas.openxmlformats.org/markup-compatibility/2006" xmlns:a14="http://schemas.microsoft.com/office/drawing/2010/main">
      <mc:Choice Requires="a14">
        <xdr:graphicFrame macro="">
          <xdr:nvGraphicFramePr>
            <xdr:cNvPr id="6" name="Program Site">
              <a:extLst>
                <a:ext uri="{FF2B5EF4-FFF2-40B4-BE49-F238E27FC236}">
                  <a16:creationId xmlns:a16="http://schemas.microsoft.com/office/drawing/2014/main" id="{61BB7E11-02C6-4DC9-94C6-9F7B335826D2}"/>
                </a:ext>
              </a:extLst>
            </xdr:cNvPr>
            <xdr:cNvGraphicFramePr/>
          </xdr:nvGraphicFramePr>
          <xdr:xfrm>
            <a:off x="0" y="0"/>
            <a:ext cx="0" cy="0"/>
          </xdr:xfrm>
          <a:graphic>
            <a:graphicData uri="http://schemas.microsoft.com/office/drawing/2010/slicer">
              <sle:slicer xmlns:sle="http://schemas.microsoft.com/office/drawing/2010/slicer" name="Program Site"/>
            </a:graphicData>
          </a:graphic>
        </xdr:graphicFrame>
      </mc:Choice>
      <mc:Fallback xmlns="">
        <xdr:sp macro="" textlink="">
          <xdr:nvSpPr>
            <xdr:cNvPr id="0" name=""/>
            <xdr:cNvSpPr>
              <a:spLocks noTextEdit="1"/>
            </xdr:cNvSpPr>
          </xdr:nvSpPr>
          <xdr:spPr>
            <a:xfrm>
              <a:off x="0" y="1499054"/>
              <a:ext cx="1821996" cy="28597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774700</xdr:colOff>
      <xdr:row>20</xdr:row>
      <xdr:rowOff>180975</xdr:rowOff>
    </xdr:from>
    <xdr:to>
      <xdr:col>10</xdr:col>
      <xdr:colOff>157162</xdr:colOff>
      <xdr:row>34</xdr:row>
      <xdr:rowOff>47625</xdr:rowOff>
    </xdr:to>
    <xdr:graphicFrame macro="">
      <xdr:nvGraphicFramePr>
        <xdr:cNvPr id="7" name="Chart 6">
          <a:extLst>
            <a:ext uri="{FF2B5EF4-FFF2-40B4-BE49-F238E27FC236}">
              <a16:creationId xmlns:a16="http://schemas.microsoft.com/office/drawing/2014/main" id="{34099E56-3A93-4F14-A308-A0A72CD32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6</xdr:row>
      <xdr:rowOff>109970</xdr:rowOff>
    </xdr:from>
    <xdr:to>
      <xdr:col>18</xdr:col>
      <xdr:colOff>243840</xdr:colOff>
      <xdr:row>16</xdr:row>
      <xdr:rowOff>33769</xdr:rowOff>
    </xdr:to>
    <xdr:graphicFrame macro="">
      <xdr:nvGraphicFramePr>
        <xdr:cNvPr id="3" name="Chart 2">
          <a:extLst>
            <a:ext uri="{FF2B5EF4-FFF2-40B4-BE49-F238E27FC236}">
              <a16:creationId xmlns:a16="http://schemas.microsoft.com/office/drawing/2014/main" id="{1C143656-0239-42B4-A377-B946633CA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251114</xdr:colOff>
      <xdr:row>22</xdr:row>
      <xdr:rowOff>866</xdr:rowOff>
    </xdr:from>
    <xdr:to>
      <xdr:col>18</xdr:col>
      <xdr:colOff>69273</xdr:colOff>
      <xdr:row>34</xdr:row>
      <xdr:rowOff>180110</xdr:rowOff>
    </xdr:to>
    <mc:AlternateContent xmlns:mc="http://schemas.openxmlformats.org/markup-compatibility/2006">
      <mc:Choice xmlns:cx4="http://schemas.microsoft.com/office/drawing/2016/5/10/chartex" Requires="cx4">
        <xdr:graphicFrame macro="">
          <xdr:nvGraphicFramePr>
            <xdr:cNvPr id="8" name="Chart 7">
              <a:extLst>
                <a:ext uri="{FF2B5EF4-FFF2-40B4-BE49-F238E27FC236}">
                  <a16:creationId xmlns:a16="http://schemas.microsoft.com/office/drawing/2014/main" id="{E0F613C5-A9A2-45F6-A909-194E580EE17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9852314" y="5068166"/>
              <a:ext cx="4618759" cy="26938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0</xdr:colOff>
      <xdr:row>6</xdr:row>
      <xdr:rowOff>0</xdr:rowOff>
    </xdr:from>
    <xdr:to>
      <xdr:col>10</xdr:col>
      <xdr:colOff>254000</xdr:colOff>
      <xdr:row>16</xdr:row>
      <xdr:rowOff>114301</xdr:rowOff>
    </xdr:to>
    <xdr:graphicFrame macro="">
      <xdr:nvGraphicFramePr>
        <xdr:cNvPr id="4" name="Chart 3">
          <a:extLst>
            <a:ext uri="{FF2B5EF4-FFF2-40B4-BE49-F238E27FC236}">
              <a16:creationId xmlns:a16="http://schemas.microsoft.com/office/drawing/2014/main" id="{66900724-6844-442B-A10D-FEEFD9190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n K. Emery" refreshedDate="45326.943937037038" createdVersion="7" refreshedVersion="8" minRefreshableVersion="3" recordCount="158" xr:uid="{66C5B559-257C-4EF8-A56F-5DF4CDC2D3F8}">
  <cacheSource type="worksheet">
    <worksheetSource ref="A1:N159" sheet="1 - Dataset"/>
  </cacheSource>
  <cacheFields count="19">
    <cacheField name="ID" numFmtId="0">
      <sharedItems containsSemiMixedTypes="0" containsString="0" containsNumber="1" containsInteger="1" minValue="101" maxValue="304"/>
    </cacheField>
    <cacheField name="Program Site" numFmtId="0">
      <sharedItems count="3">
        <s v="Site A"/>
        <s v="Site B"/>
        <s v="Site C"/>
      </sharedItems>
    </cacheField>
    <cacheField name="Primary Language Spoken" numFmtId="0">
      <sharedItems count="6">
        <s v="English"/>
        <s v="Spanish"/>
        <s v="French"/>
        <s v="Farsi"/>
        <s v="Portuguese"/>
        <s v="Vietnamese"/>
      </sharedItems>
    </cacheField>
    <cacheField name="Pronouns" numFmtId="0">
      <sharedItems containsBlank="1"/>
    </cacheField>
    <cacheField name="Start Date" numFmtId="14">
      <sharedItems containsNonDate="0" containsDate="1" containsString="0" containsBlank="1" minDate="2017-10-02T00:00:00" maxDate="2021-10-02T00:00:00"/>
    </cacheField>
    <cacheField name="End Date" numFmtId="14">
      <sharedItems containsNonDate="0" containsDate="1" containsString="0" containsBlank="1" minDate="2017-11-20T00:00:00" maxDate="2022-01-14T00:00:00"/>
    </cacheField>
    <cacheField name="Household Income" numFmtId="164">
      <sharedItems containsSemiMixedTypes="0" containsString="0" containsNumber="1" containsInteger="1" minValue="42381" maxValue="201000"/>
    </cacheField>
    <cacheField name="Work Setting" numFmtId="0">
      <sharedItems/>
    </cacheField>
    <cacheField name="Years of Experience" numFmtId="0">
      <sharedItems/>
    </cacheField>
    <cacheField name="State" numFmtId="0">
      <sharedItems containsBlank="1" count="29">
        <s v="California"/>
        <s v="Florida"/>
        <s v="Idaho"/>
        <s v="Louisiana"/>
        <s v="Maryland"/>
        <s v="Minnesota"/>
        <s v="Montana"/>
        <s v="Oregon"/>
        <s v="Oklahoma"/>
        <s v="Pennsylvania"/>
        <s v="New York"/>
        <s v="Tennessee"/>
        <s v="Texas"/>
        <s v="South Dakota"/>
        <m/>
        <s v="CA" u="1"/>
        <s v="MN" u="1"/>
        <s v="ME" u="1"/>
        <s v="TX" u="1"/>
        <s v="FL" u="1"/>
        <s v="MD" u="1"/>
        <s v="MT" u="1"/>
        <s v="LA" u="1"/>
        <s v="OK" u="1"/>
        <s v="VA" u="1"/>
        <s v="TN" u="1"/>
        <s v="PA" u="1"/>
        <s v="ID" u="1"/>
        <s v="DC" u="1"/>
      </sharedItems>
    </cacheField>
    <cacheField name="Primary Language Spoken - Spanish or Others" numFmtId="0">
      <sharedItems/>
    </cacheField>
    <cacheField name="Pronouns - Recoded" numFmtId="0">
      <sharedItems/>
    </cacheField>
    <cacheField name="Days in Program" numFmtId="1">
      <sharedItems containsSemiMixedTypes="0" containsString="0" containsNumber="1" containsInteger="1" minValue="0" maxValue="117"/>
    </cacheField>
    <cacheField name="Months in Program" numFmtId="165">
      <sharedItems containsSemiMixedTypes="0" containsString="0" containsNumber="1" minValue="0" maxValue="3.9"/>
    </cacheField>
    <cacheField name="Months in Program - Grouped" numFmtId="165">
      <sharedItems count="4">
        <s v="Less than 1"/>
        <s v="3+ months"/>
        <s v="2"/>
        <s v="1"/>
      </sharedItems>
    </cacheField>
    <cacheField name="Income - More or Less than $100k" numFmtId="0">
      <sharedItems count="2">
        <s v="Less than $100k"/>
        <s v="$100k or more"/>
      </sharedItems>
    </cacheField>
    <cacheField name="Income - Several Levels" numFmtId="0">
      <sharedItems/>
    </cacheField>
    <cacheField name="Years of Experience - Recoded" numFmtId="0">
      <sharedItems/>
    </cacheField>
    <cacheField name="State - Recoded" numFmtId="0">
      <sharedItems count="29">
        <s v="California"/>
        <s v="Florida"/>
        <s v="Idaho"/>
        <s v="Louisiana"/>
        <s v="Maryland"/>
        <s v="Minnesota"/>
        <s v="Montana"/>
        <s v="Oregon"/>
        <s v="Oklahoma"/>
        <s v="Pennsylvania"/>
        <s v="New York"/>
        <s v="Tennessee"/>
        <s v="Texas"/>
        <s v="South Dakota"/>
        <s v="Unknown"/>
        <s v="CA" u="1"/>
        <s v="MN" u="1"/>
        <s v="ME" u="1"/>
        <s v="TX" u="1"/>
        <s v="FL" u="1"/>
        <s v="MD" u="1"/>
        <s v="MT" u="1"/>
        <s v="LA" u="1"/>
        <s v="OK" u="1"/>
        <s v="VA" u="1"/>
        <s v="TN" u="1"/>
        <s v="PA" u="1"/>
        <s v="ID" u="1"/>
        <s v="DC" u="1"/>
      </sharedItems>
    </cacheField>
  </cacheFields>
  <extLst>
    <ext xmlns:x14="http://schemas.microsoft.com/office/spreadsheetml/2009/9/main" uri="{725AE2AE-9491-48be-B2B4-4EB974FC3084}">
      <x14:pivotCacheDefinition pivotCacheId="17555087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8">
  <r>
    <n v="101"/>
    <x v="0"/>
    <x v="0"/>
    <s v="He/him"/>
    <d v="2019-10-12T00:00:00"/>
    <d v="2019-11-02T00:00:00"/>
    <n v="70011"/>
    <s v="Self employed"/>
    <s v="10-15 years"/>
    <x v="0"/>
    <s v="Other"/>
    <s v="He/him"/>
    <n v="21"/>
    <n v="0.7"/>
    <x v="0"/>
    <x v="0"/>
    <s v="Less than $100k"/>
    <s v="10-15 years"/>
    <x v="0"/>
  </r>
  <r>
    <n v="102"/>
    <x v="1"/>
    <x v="0"/>
    <s v="He/him"/>
    <d v="2018-08-30T00:00:00"/>
    <d v="2018-12-03T00:00:00"/>
    <n v="79446"/>
    <s v="Self employed"/>
    <s v="10-15 years"/>
    <x v="0"/>
    <s v="Other"/>
    <s v="He/him"/>
    <n v="95"/>
    <n v="3.1666666666666665"/>
    <x v="1"/>
    <x v="0"/>
    <s v="Less than $100k"/>
    <s v="10-15 years"/>
    <x v="0"/>
  </r>
  <r>
    <n v="103"/>
    <x v="1"/>
    <x v="0"/>
    <m/>
    <d v="2019-05-26T00:00:00"/>
    <d v="2019-07-26T00:00:00"/>
    <n v="99999"/>
    <s v="Self employed"/>
    <s v="10-15 years"/>
    <x v="0"/>
    <s v="Other"/>
    <s v="Unknown"/>
    <n v="61"/>
    <n v="2.0333333333333332"/>
    <x v="2"/>
    <x v="0"/>
    <s v="Less than $100k"/>
    <s v="10-15 years"/>
    <x v="0"/>
  </r>
  <r>
    <n v="104"/>
    <x v="1"/>
    <x v="0"/>
    <s v="He/him"/>
    <d v="2019-02-02T00:00:00"/>
    <d v="2019-04-30T00:00:00"/>
    <n v="114247"/>
    <s v="Retired"/>
    <s v="10-15 years"/>
    <x v="0"/>
    <s v="Other"/>
    <s v="He/him"/>
    <n v="87"/>
    <n v="2.9"/>
    <x v="2"/>
    <x v="1"/>
    <s v="$100-200k"/>
    <s v="10-15 years"/>
    <x v="0"/>
  </r>
  <r>
    <n v="105"/>
    <x v="1"/>
    <x v="0"/>
    <s v="He/him"/>
    <d v="2019-08-23T00:00:00"/>
    <d v="2019-11-10T00:00:00"/>
    <n v="61752"/>
    <s v="Non-profit"/>
    <s v="10-15 years"/>
    <x v="0"/>
    <s v="Other"/>
    <s v="He/him"/>
    <n v="79"/>
    <n v="2.6333333333333333"/>
    <x v="2"/>
    <x v="0"/>
    <s v="Less than $100k"/>
    <s v="10-15 years"/>
    <x v="0"/>
  </r>
  <r>
    <n v="106"/>
    <x v="0"/>
    <x v="0"/>
    <s v="He/him"/>
    <d v="2018-03-20T00:00:00"/>
    <d v="2018-05-04T00:00:00"/>
    <n v="112317"/>
    <s v="Non-profit"/>
    <s v="10-15 years"/>
    <x v="0"/>
    <s v="Other"/>
    <s v="He/him"/>
    <n v="45"/>
    <n v="1.5"/>
    <x v="3"/>
    <x v="1"/>
    <s v="$100-200k"/>
    <s v="10-15 years"/>
    <x v="0"/>
  </r>
  <r>
    <n v="107"/>
    <x v="1"/>
    <x v="0"/>
    <s v="They/them"/>
    <d v="2018-09-26T00:00:00"/>
    <d v="2019-01-01T00:00:00"/>
    <n v="121508"/>
    <s v="Government"/>
    <s v="10-15 years"/>
    <x v="0"/>
    <s v="Other"/>
    <s v="They/them"/>
    <n v="97"/>
    <n v="3.2333333333333334"/>
    <x v="1"/>
    <x v="1"/>
    <s v="$100-200k"/>
    <s v="10-15 years"/>
    <x v="0"/>
  </r>
  <r>
    <n v="108"/>
    <x v="1"/>
    <x v="0"/>
    <s v="She/her"/>
    <d v="2018-12-12T00:00:00"/>
    <d v="2019-02-08T00:00:00"/>
    <n v="92359"/>
    <s v="Government"/>
    <s v="15-20 years"/>
    <x v="0"/>
    <s v="Other"/>
    <s v="She/her"/>
    <n v="58"/>
    <n v="1.9333333333333333"/>
    <x v="3"/>
    <x v="0"/>
    <s v="Less than $100k"/>
    <s v="15-20 years"/>
    <x v="0"/>
  </r>
  <r>
    <n v="109"/>
    <x v="1"/>
    <x v="0"/>
    <s v="He/him"/>
    <d v="2018-07-11T00:00:00"/>
    <d v="2018-09-06T00:00:00"/>
    <n v="61196"/>
    <s v="Government"/>
    <s v="15-20 years"/>
    <x v="0"/>
    <s v="Other"/>
    <s v="He/him"/>
    <n v="57"/>
    <n v="1.9"/>
    <x v="3"/>
    <x v="0"/>
    <s v="Less than $100k"/>
    <s v="15-20 years"/>
    <x v="0"/>
  </r>
  <r>
    <n v="110"/>
    <x v="1"/>
    <x v="1"/>
    <s v="He/him"/>
    <d v="2018-11-22T00:00:00"/>
    <d v="2019-01-03T00:00:00"/>
    <n v="126794"/>
    <s v="Government"/>
    <s v="15-20 years"/>
    <x v="0"/>
    <s v="Spanish"/>
    <s v="He/him"/>
    <n v="42"/>
    <n v="1.4"/>
    <x v="3"/>
    <x v="1"/>
    <s v="$100-200k"/>
    <s v="15-20 years"/>
    <x v="0"/>
  </r>
  <r>
    <n v="111"/>
    <x v="0"/>
    <x v="1"/>
    <s v="He/him"/>
    <d v="2018-03-14T00:00:00"/>
    <d v="2018-07-02T00:00:00"/>
    <n v="76946"/>
    <s v="Retired"/>
    <s v="20+ years"/>
    <x v="0"/>
    <s v="Spanish"/>
    <s v="He/him"/>
    <n v="110"/>
    <n v="3.6666666666666665"/>
    <x v="1"/>
    <x v="0"/>
    <s v="Less than $100k"/>
    <s v="20+ years"/>
    <x v="0"/>
  </r>
  <r>
    <n v="112"/>
    <x v="0"/>
    <x v="1"/>
    <s v="He/him"/>
    <d v="2018-12-29T00:00:00"/>
    <d v="2019-04-08T00:00:00"/>
    <n v="111276"/>
    <s v="Self employed"/>
    <s v="20+ years"/>
    <x v="0"/>
    <s v="Spanish"/>
    <s v="He/him"/>
    <n v="100"/>
    <n v="3.3333333333333335"/>
    <x v="1"/>
    <x v="1"/>
    <s v="$100-200k"/>
    <s v="20+ years"/>
    <x v="0"/>
  </r>
  <r>
    <n v="113"/>
    <x v="0"/>
    <x v="1"/>
    <s v="She/her"/>
    <d v="2018-08-12T00:00:00"/>
    <d v="2018-10-13T00:00:00"/>
    <n v="122084"/>
    <s v="For-profit"/>
    <s v="20+ years"/>
    <x v="0"/>
    <s v="Spanish"/>
    <s v="She/her"/>
    <n v="62"/>
    <n v="2.0666666666666669"/>
    <x v="2"/>
    <x v="1"/>
    <s v="$100-200k"/>
    <s v="20+ years"/>
    <x v="0"/>
  </r>
  <r>
    <n v="158"/>
    <x v="0"/>
    <x v="0"/>
    <s v="He/him"/>
    <d v="2018-02-20T00:00:00"/>
    <d v="2018-04-20T00:00:00"/>
    <n v="114125"/>
    <s v="Self employed"/>
    <s v="20+ years"/>
    <x v="1"/>
    <s v="Other"/>
    <s v="He/him"/>
    <n v="59"/>
    <n v="1.9666666666666666"/>
    <x v="3"/>
    <x v="1"/>
    <s v="$100-200k"/>
    <s v="20+ years"/>
    <x v="1"/>
  </r>
  <r>
    <n v="159"/>
    <x v="1"/>
    <x v="0"/>
    <s v="He/him"/>
    <d v="2020-05-30T00:00:00"/>
    <d v="2020-09-10T00:00:00"/>
    <n v="114677"/>
    <s v="K-12 Setting"/>
    <s v="20+ years"/>
    <x v="1"/>
    <s v="Other"/>
    <s v="He/him"/>
    <n v="103"/>
    <n v="3.4333333333333331"/>
    <x v="1"/>
    <x v="1"/>
    <s v="$100-200k"/>
    <s v="20+ years"/>
    <x v="1"/>
  </r>
  <r>
    <n v="160"/>
    <x v="1"/>
    <x v="2"/>
    <s v="He/him"/>
    <d v="2017-11-25T00:00:00"/>
    <d v="2018-01-27T00:00:00"/>
    <n v="82299"/>
    <s v="Government"/>
    <s v="2-5 years"/>
    <x v="1"/>
    <s v="Other"/>
    <s v="He/him"/>
    <n v="63"/>
    <n v="2.1"/>
    <x v="2"/>
    <x v="0"/>
    <s v="Less than $100k"/>
    <s v="2-5 years"/>
    <x v="1"/>
  </r>
  <r>
    <n v="161"/>
    <x v="1"/>
    <x v="2"/>
    <s v="He/him"/>
    <d v="2018-01-21T00:00:00"/>
    <d v="2018-04-29T00:00:00"/>
    <n v="134561"/>
    <s v="Non-profit"/>
    <s v="2-5 years"/>
    <x v="1"/>
    <s v="Other"/>
    <s v="He/him"/>
    <n v="98"/>
    <n v="3.2666666666666666"/>
    <x v="1"/>
    <x v="1"/>
    <s v="$100-200k"/>
    <s v="2-5 years"/>
    <x v="1"/>
  </r>
  <r>
    <n v="162"/>
    <x v="0"/>
    <x v="2"/>
    <s v="She/her"/>
    <d v="2018-08-17T00:00:00"/>
    <d v="2018-12-03T00:00:00"/>
    <n v="88776"/>
    <s v="For-profit"/>
    <s v="5-10 years"/>
    <x v="1"/>
    <s v="Other"/>
    <s v="She/her"/>
    <n v="108"/>
    <n v="3.6"/>
    <x v="1"/>
    <x v="0"/>
    <s v="Less than $100k"/>
    <s v="5-10 years"/>
    <x v="1"/>
  </r>
  <r>
    <n v="163"/>
    <x v="0"/>
    <x v="2"/>
    <s v="He/him"/>
    <d v="2018-11-28T00:00:00"/>
    <d v="2019-01-12T00:00:00"/>
    <n v="72414"/>
    <s v="Self employed"/>
    <s v="5-10 years"/>
    <x v="1"/>
    <s v="Other"/>
    <s v="He/him"/>
    <n v="45"/>
    <n v="1.5"/>
    <x v="3"/>
    <x v="0"/>
    <s v="Less than $100k"/>
    <s v="5-10 years"/>
    <x v="1"/>
  </r>
  <r>
    <n v="164"/>
    <x v="0"/>
    <x v="2"/>
    <s v="She/her"/>
    <d v="2019-03-21T00:00:00"/>
    <d v="2019-04-30T00:00:00"/>
    <n v="66779"/>
    <s v="Government"/>
    <s v="5-10 years"/>
    <x v="1"/>
    <s v="Other"/>
    <s v="She/her"/>
    <n v="40"/>
    <n v="1.3333333333333333"/>
    <x v="3"/>
    <x v="0"/>
    <s v="Less than $100k"/>
    <s v="5-10 years"/>
    <x v="1"/>
  </r>
  <r>
    <n v="165"/>
    <x v="0"/>
    <x v="2"/>
    <s v="He/him"/>
    <d v="2020-03-09T00:00:00"/>
    <d v="2020-06-23T00:00:00"/>
    <n v="58404"/>
    <s v="Government"/>
    <s v="5-10 years"/>
    <x v="1"/>
    <s v="Other"/>
    <s v="He/him"/>
    <n v="106"/>
    <n v="3.5333333333333332"/>
    <x v="1"/>
    <x v="0"/>
    <s v="Less than $100k"/>
    <s v="5-10 years"/>
    <x v="1"/>
  </r>
  <r>
    <n v="166"/>
    <x v="0"/>
    <x v="2"/>
    <s v="He/him"/>
    <d v="2018-03-25T00:00:00"/>
    <d v="2018-05-09T00:00:00"/>
    <n v="62763"/>
    <s v="Retired"/>
    <s v="5-10 years"/>
    <x v="1"/>
    <s v="Other"/>
    <s v="He/him"/>
    <n v="45"/>
    <n v="1.5"/>
    <x v="3"/>
    <x v="0"/>
    <s v="Less than $100k"/>
    <s v="5-10 years"/>
    <x v="1"/>
  </r>
  <r>
    <n v="167"/>
    <x v="1"/>
    <x v="2"/>
    <s v="He/him"/>
    <d v="2019-03-12T00:00:00"/>
    <d v="2019-06-13T00:00:00"/>
    <n v="94910"/>
    <s v="Self employed"/>
    <s v="0-2 years"/>
    <x v="1"/>
    <s v="Other"/>
    <s v="He/him"/>
    <n v="93"/>
    <n v="3.1"/>
    <x v="1"/>
    <x v="0"/>
    <s v="Less than $100k"/>
    <s v="0-2 years"/>
    <x v="1"/>
  </r>
  <r>
    <n v="168"/>
    <x v="1"/>
    <x v="2"/>
    <s v="He/him"/>
    <d v="2018-08-13T00:00:00"/>
    <d v="2018-11-08T00:00:00"/>
    <n v="104201"/>
    <s v="Self employed"/>
    <s v="10-15 years"/>
    <x v="1"/>
    <s v="Other"/>
    <s v="He/him"/>
    <n v="87"/>
    <n v="2.9"/>
    <x v="2"/>
    <x v="1"/>
    <s v="$100-200k"/>
    <s v="10-15 years"/>
    <x v="1"/>
  </r>
  <r>
    <n v="294"/>
    <x v="2"/>
    <x v="0"/>
    <s v="He/him"/>
    <d v="2021-06-28T00:00:00"/>
    <d v="2021-09-29T00:00:00"/>
    <n v="54258"/>
    <s v="K-12 Setting"/>
    <s v="5-10 years"/>
    <x v="2"/>
    <s v="Other"/>
    <s v="He/him"/>
    <n v="93"/>
    <n v="3.1"/>
    <x v="1"/>
    <x v="0"/>
    <s v="Less than $100k"/>
    <s v="5-10 years"/>
    <x v="2"/>
  </r>
  <r>
    <n v="295"/>
    <x v="2"/>
    <x v="0"/>
    <s v="He/him"/>
    <d v="2020-11-27T00:00:00"/>
    <d v="2021-02-17T00:00:00"/>
    <n v="66161"/>
    <s v="K-12 Setting"/>
    <s v="5-10 years"/>
    <x v="2"/>
    <s v="Other"/>
    <s v="He/him"/>
    <n v="82"/>
    <n v="2.7333333333333334"/>
    <x v="2"/>
    <x v="0"/>
    <s v="Less than $100k"/>
    <s v="5-10 years"/>
    <x v="2"/>
  </r>
  <r>
    <n v="296"/>
    <x v="2"/>
    <x v="0"/>
    <s v="He/him"/>
    <d v="2021-10-01T00:00:00"/>
    <d v="2021-11-07T00:00:00"/>
    <n v="42381"/>
    <s v="K-12 Setting"/>
    <s v="5-10 years"/>
    <x v="2"/>
    <s v="Other"/>
    <s v="He/him"/>
    <n v="37"/>
    <n v="1.2333333333333334"/>
    <x v="3"/>
    <x v="0"/>
    <s v="Less than $100k"/>
    <s v="5-10 years"/>
    <x v="2"/>
  </r>
  <r>
    <n v="297"/>
    <x v="2"/>
    <x v="0"/>
    <s v="He/him"/>
    <d v="2021-04-23T00:00:00"/>
    <d v="2021-06-17T00:00:00"/>
    <n v="99084"/>
    <s v="K-12 Setting"/>
    <s v="5-10 years"/>
    <x v="2"/>
    <s v="Other"/>
    <s v="He/him"/>
    <n v="55"/>
    <n v="1.8333333333333333"/>
    <x v="3"/>
    <x v="0"/>
    <s v="Less than $100k"/>
    <s v="5-10 years"/>
    <x v="2"/>
  </r>
  <r>
    <n v="298"/>
    <x v="2"/>
    <x v="0"/>
    <s v="He/him"/>
    <d v="2021-01-07T00:00:00"/>
    <d v="2021-04-11T00:00:00"/>
    <n v="54141"/>
    <s v="K-12 Setting"/>
    <s v="5-10 years"/>
    <x v="2"/>
    <s v="Other"/>
    <s v="He/him"/>
    <n v="94"/>
    <n v="3.1333333333333333"/>
    <x v="1"/>
    <x v="0"/>
    <s v="Less than $100k"/>
    <s v="5-10 years"/>
    <x v="2"/>
  </r>
  <r>
    <n v="186"/>
    <x v="0"/>
    <x v="1"/>
    <s v="He/him"/>
    <d v="2020-05-08T00:00:00"/>
    <d v="2020-07-18T00:00:00"/>
    <n v="84931"/>
    <s v="Government"/>
    <s v="20+ years"/>
    <x v="3"/>
    <s v="Spanish"/>
    <s v="He/him"/>
    <n v="71"/>
    <n v="2.3666666666666667"/>
    <x v="2"/>
    <x v="0"/>
    <s v="Less than $100k"/>
    <s v="20+ years"/>
    <x v="3"/>
  </r>
  <r>
    <n v="187"/>
    <x v="0"/>
    <x v="1"/>
    <s v="He/him"/>
    <d v="2019-01-14T00:00:00"/>
    <d v="2019-03-25T00:00:00"/>
    <n v="78531"/>
    <s v="K-12 Setting"/>
    <s v="20+ years"/>
    <x v="3"/>
    <s v="Spanish"/>
    <s v="He/him"/>
    <n v="70"/>
    <n v="2.3333333333333335"/>
    <x v="2"/>
    <x v="0"/>
    <s v="Less than $100k"/>
    <s v="20+ years"/>
    <x v="3"/>
  </r>
  <r>
    <n v="188"/>
    <x v="1"/>
    <x v="1"/>
    <s v="They/them"/>
    <d v="2019-10-29T00:00:00"/>
    <d v="2019-12-23T00:00:00"/>
    <n v="133846"/>
    <s v="Self employed"/>
    <s v="20+ years"/>
    <x v="3"/>
    <s v="Spanish"/>
    <s v="They/them"/>
    <n v="55"/>
    <n v="1.8333333333333333"/>
    <x v="3"/>
    <x v="1"/>
    <s v="$100-200k"/>
    <s v="20+ years"/>
    <x v="3"/>
  </r>
  <r>
    <n v="190"/>
    <x v="0"/>
    <x v="0"/>
    <s v="He/him"/>
    <d v="2019-11-09T00:00:00"/>
    <d v="2019-12-19T00:00:00"/>
    <n v="117921"/>
    <s v="Government"/>
    <s v="5-10 years"/>
    <x v="3"/>
    <s v="Other"/>
    <s v="He/him"/>
    <n v="40"/>
    <n v="1.3333333333333333"/>
    <x v="3"/>
    <x v="1"/>
    <s v="$100-200k"/>
    <s v="5-10 years"/>
    <x v="3"/>
  </r>
  <r>
    <n v="191"/>
    <x v="1"/>
    <x v="0"/>
    <s v="She/her"/>
    <d v="2018-05-21T00:00:00"/>
    <d v="2018-08-13T00:00:00"/>
    <n v="70824"/>
    <s v="For-profit"/>
    <s v="5-10 years"/>
    <x v="3"/>
    <s v="Other"/>
    <s v="She/her"/>
    <n v="84"/>
    <n v="2.8"/>
    <x v="2"/>
    <x v="0"/>
    <s v="Less than $100k"/>
    <s v="5-10 years"/>
    <x v="3"/>
  </r>
  <r>
    <n v="193"/>
    <x v="0"/>
    <x v="0"/>
    <m/>
    <d v="2019-09-08T00:00:00"/>
    <d v="2019-12-04T00:00:00"/>
    <n v="74757"/>
    <s v="Self employed"/>
    <s v="5-10 years"/>
    <x v="3"/>
    <s v="Other"/>
    <s v="Unknown"/>
    <n v="87"/>
    <n v="2.9"/>
    <x v="2"/>
    <x v="0"/>
    <s v="Less than $100k"/>
    <s v="5-10 years"/>
    <x v="3"/>
  </r>
  <r>
    <n v="169"/>
    <x v="0"/>
    <x v="2"/>
    <s v="He/him"/>
    <d v="2020-04-28T00:00:00"/>
    <d v="2020-08-14T00:00:00"/>
    <n v="103005"/>
    <s v="Self employed"/>
    <s v="20+ years"/>
    <x v="4"/>
    <s v="Other"/>
    <s v="He/him"/>
    <n v="108"/>
    <n v="3.6"/>
    <x v="1"/>
    <x v="1"/>
    <s v="$100-200k"/>
    <s v="20+ years"/>
    <x v="4"/>
  </r>
  <r>
    <n v="170"/>
    <x v="1"/>
    <x v="2"/>
    <s v="He/him"/>
    <d v="2018-02-10T00:00:00"/>
    <d v="2018-03-29T00:00:00"/>
    <n v="122590"/>
    <s v="Self employed"/>
    <s v="20+ years"/>
    <x v="4"/>
    <s v="Other"/>
    <s v="He/him"/>
    <n v="47"/>
    <n v="1.5666666666666667"/>
    <x v="3"/>
    <x v="1"/>
    <s v="$100-200k"/>
    <s v="20+ years"/>
    <x v="4"/>
  </r>
  <r>
    <n v="171"/>
    <x v="1"/>
    <x v="2"/>
    <s v="He/him"/>
    <d v="2020-05-23T00:00:00"/>
    <d v="2020-08-03T00:00:00"/>
    <n v="101407"/>
    <s v="Government"/>
    <s v="5-10 years"/>
    <x v="4"/>
    <s v="Other"/>
    <s v="He/him"/>
    <n v="72"/>
    <n v="2.4"/>
    <x v="2"/>
    <x v="1"/>
    <s v="$100-200k"/>
    <s v="5-10 years"/>
    <x v="4"/>
  </r>
  <r>
    <n v="172"/>
    <x v="1"/>
    <x v="2"/>
    <s v="He/him"/>
    <d v="2018-07-14T00:00:00"/>
    <d v="2018-09-08T00:00:00"/>
    <n v="95118"/>
    <s v="Retired"/>
    <s v=""/>
    <x v="4"/>
    <s v="Other"/>
    <s v="He/him"/>
    <n v="56"/>
    <n v="1.8666666666666667"/>
    <x v="3"/>
    <x v="0"/>
    <s v="Less than $100k"/>
    <s v="Unknown"/>
    <x v="4"/>
  </r>
  <r>
    <n v="173"/>
    <x v="1"/>
    <x v="2"/>
    <s v="He/him"/>
    <d v="2019-02-16T00:00:00"/>
    <d v="2019-03-18T00:00:00"/>
    <n v="63569"/>
    <s v="Non-profit"/>
    <s v="15-20 years"/>
    <x v="4"/>
    <s v="Other"/>
    <s v="He/him"/>
    <n v="30"/>
    <n v="1"/>
    <x v="3"/>
    <x v="0"/>
    <s v="Less than $100k"/>
    <s v="15-20 years"/>
    <x v="4"/>
  </r>
  <r>
    <n v="174"/>
    <x v="1"/>
    <x v="2"/>
    <s v="She/her"/>
    <d v="2018-03-21T00:00:00"/>
    <d v="2018-05-04T00:00:00"/>
    <n v="89159"/>
    <s v="For-profit"/>
    <s v="5-10 years"/>
    <x v="4"/>
    <s v="Other"/>
    <s v="She/her"/>
    <n v="44"/>
    <n v="1.4666666666666666"/>
    <x v="3"/>
    <x v="0"/>
    <s v="Less than $100k"/>
    <s v="5-10 years"/>
    <x v="4"/>
  </r>
  <r>
    <n v="175"/>
    <x v="1"/>
    <x v="2"/>
    <s v="He/him"/>
    <d v="2019-09-17T00:00:00"/>
    <d v="2019-11-07T00:00:00"/>
    <n v="87100"/>
    <s v="Government"/>
    <s v="5-10 years"/>
    <x v="4"/>
    <s v="Other"/>
    <s v="He/him"/>
    <n v="51"/>
    <n v="1.7"/>
    <x v="3"/>
    <x v="0"/>
    <s v="Less than $100k"/>
    <s v="5-10 years"/>
    <x v="4"/>
  </r>
  <r>
    <n v="260"/>
    <x v="2"/>
    <x v="2"/>
    <s v="He/him"/>
    <d v="2018-02-10T00:00:00"/>
    <d v="2018-03-29T00:00:00"/>
    <n v="122590"/>
    <s v="Self employed"/>
    <s v="20+ years"/>
    <x v="4"/>
    <s v="Other"/>
    <s v="He/him"/>
    <n v="47"/>
    <n v="1.5666666666666667"/>
    <x v="3"/>
    <x v="1"/>
    <s v="$100-200k"/>
    <s v="20+ years"/>
    <x v="4"/>
  </r>
  <r>
    <n v="261"/>
    <x v="2"/>
    <x v="2"/>
    <s v="He/him"/>
    <d v="2020-05-23T00:00:00"/>
    <d v="2020-08-03T00:00:00"/>
    <n v="101407"/>
    <s v="Government"/>
    <s v="5-10 years"/>
    <x v="4"/>
    <s v="Other"/>
    <s v="He/him"/>
    <n v="72"/>
    <n v="2.4"/>
    <x v="2"/>
    <x v="1"/>
    <s v="$100-200k"/>
    <s v="5-10 years"/>
    <x v="4"/>
  </r>
  <r>
    <n v="262"/>
    <x v="2"/>
    <x v="2"/>
    <s v="He/him"/>
    <d v="2018-07-14T00:00:00"/>
    <d v="2018-09-08T00:00:00"/>
    <n v="95118"/>
    <s v="Retired"/>
    <s v=""/>
    <x v="4"/>
    <s v="Other"/>
    <s v="He/him"/>
    <n v="56"/>
    <n v="1.8666666666666667"/>
    <x v="3"/>
    <x v="0"/>
    <s v="Less than $100k"/>
    <s v="Unknown"/>
    <x v="4"/>
  </r>
  <r>
    <n v="263"/>
    <x v="2"/>
    <x v="2"/>
    <s v="He/him"/>
    <d v="2019-02-16T00:00:00"/>
    <d v="2019-03-18T00:00:00"/>
    <n v="63569"/>
    <s v="Non-profit"/>
    <s v="15-20 years"/>
    <x v="4"/>
    <s v="Other"/>
    <s v="He/him"/>
    <n v="30"/>
    <n v="1"/>
    <x v="3"/>
    <x v="0"/>
    <s v="Less than $100k"/>
    <s v="15-20 years"/>
    <x v="4"/>
  </r>
  <r>
    <n v="264"/>
    <x v="2"/>
    <x v="2"/>
    <s v="She/her"/>
    <d v="2018-03-21T00:00:00"/>
    <d v="2018-05-04T00:00:00"/>
    <n v="89159"/>
    <s v="For-profit"/>
    <s v="5-10 years"/>
    <x v="4"/>
    <s v="Other"/>
    <s v="She/her"/>
    <n v="44"/>
    <n v="1.4666666666666666"/>
    <x v="3"/>
    <x v="0"/>
    <s v="Less than $100k"/>
    <s v="5-10 years"/>
    <x v="4"/>
  </r>
  <r>
    <n v="265"/>
    <x v="2"/>
    <x v="2"/>
    <s v="He/him"/>
    <d v="2019-09-17T00:00:00"/>
    <d v="2019-11-07T00:00:00"/>
    <n v="87100"/>
    <s v="Government"/>
    <s v="5-10 years"/>
    <x v="4"/>
    <s v="Other"/>
    <s v="He/him"/>
    <n v="51"/>
    <n v="1.7"/>
    <x v="3"/>
    <x v="0"/>
    <s v="Less than $100k"/>
    <s v="5-10 years"/>
    <x v="4"/>
  </r>
  <r>
    <n v="137"/>
    <x v="1"/>
    <x v="3"/>
    <s v="She/her"/>
    <d v="2018-03-02T00:00:00"/>
    <d v="2018-06-27T00:00:00"/>
    <n v="116140"/>
    <s v="College"/>
    <s v="10-15 years"/>
    <x v="5"/>
    <s v="Other"/>
    <s v="She/her"/>
    <n v="117"/>
    <n v="3.9"/>
    <x v="1"/>
    <x v="1"/>
    <s v="$100-200k"/>
    <s v="10-15 years"/>
    <x v="5"/>
  </r>
  <r>
    <n v="138"/>
    <x v="0"/>
    <x v="3"/>
    <s v="He/him"/>
    <d v="2019-08-12T00:00:00"/>
    <d v="2019-10-26T00:00:00"/>
    <n v="132850"/>
    <s v="Non-profit"/>
    <s v="10-15 years"/>
    <x v="5"/>
    <s v="Other"/>
    <s v="He/him"/>
    <n v="75"/>
    <n v="2.5"/>
    <x v="2"/>
    <x v="1"/>
    <s v="$100-200k"/>
    <s v="10-15 years"/>
    <x v="5"/>
  </r>
  <r>
    <n v="139"/>
    <x v="1"/>
    <x v="3"/>
    <s v="She/her"/>
    <d v="2020-06-09T00:00:00"/>
    <d v="2020-07-23T00:00:00"/>
    <n v="115534"/>
    <s v="Government"/>
    <s v="10-15 years"/>
    <x v="5"/>
    <s v="Other"/>
    <s v="She/her"/>
    <n v="44"/>
    <n v="1.4666666666666666"/>
    <x v="3"/>
    <x v="1"/>
    <s v="$100-200k"/>
    <s v="10-15 years"/>
    <x v="5"/>
  </r>
  <r>
    <n v="140"/>
    <x v="0"/>
    <x v="3"/>
    <s v="He/him"/>
    <d v="2018-12-27T00:00:00"/>
    <d v="2019-04-20T00:00:00"/>
    <n v="83038"/>
    <s v="Self employed"/>
    <s v="15-20 years"/>
    <x v="5"/>
    <s v="Other"/>
    <s v="He/him"/>
    <n v="114"/>
    <n v="3.8"/>
    <x v="1"/>
    <x v="0"/>
    <s v="Less than $100k"/>
    <s v="15-20 years"/>
    <x v="5"/>
  </r>
  <r>
    <n v="141"/>
    <x v="1"/>
    <x v="3"/>
    <s v="She/her"/>
    <d v="2018-04-22T00:00:00"/>
    <d v="2018-06-02T00:00:00"/>
    <n v="129031"/>
    <s v="For-profit"/>
    <s v="20+ years"/>
    <x v="5"/>
    <s v="Other"/>
    <s v="She/her"/>
    <n v="41"/>
    <n v="1.3666666666666667"/>
    <x v="3"/>
    <x v="1"/>
    <s v="$100-200k"/>
    <s v="20+ years"/>
    <x v="5"/>
  </r>
  <r>
    <n v="142"/>
    <x v="0"/>
    <x v="3"/>
    <s v="She/her"/>
    <d v="2017-10-02T00:00:00"/>
    <d v="2017-11-20T00:00:00"/>
    <n v="112085"/>
    <s v="For-profit"/>
    <s v="2-5 years"/>
    <x v="5"/>
    <s v="Other"/>
    <s v="She/her"/>
    <n v="49"/>
    <n v="1.6333333333333333"/>
    <x v="3"/>
    <x v="1"/>
    <s v="$100-200k"/>
    <s v="2-5 years"/>
    <x v="5"/>
  </r>
  <r>
    <n v="143"/>
    <x v="1"/>
    <x v="3"/>
    <s v="Prefer not to say"/>
    <d v="2019-06-11T00:00:00"/>
    <d v="2019-07-16T00:00:00"/>
    <n v="153412"/>
    <s v="Retired"/>
    <s v="2-5 years"/>
    <x v="5"/>
    <s v="Other"/>
    <s v="Prefer not to say"/>
    <n v="35"/>
    <n v="1.1666666666666667"/>
    <x v="3"/>
    <x v="1"/>
    <s v="$100-200k"/>
    <s v="2-5 years"/>
    <x v="5"/>
  </r>
  <r>
    <n v="144"/>
    <x v="0"/>
    <x v="3"/>
    <s v="He/him"/>
    <d v="2018-04-08T00:00:00"/>
    <d v="2018-06-06T00:00:00"/>
    <n v="140055"/>
    <s v="Retired"/>
    <s v="2-5 years"/>
    <x v="5"/>
    <s v="Other"/>
    <s v="He/him"/>
    <n v="59"/>
    <n v="1.9666666666666666"/>
    <x v="3"/>
    <x v="1"/>
    <s v="$100-200k"/>
    <s v="2-5 years"/>
    <x v="5"/>
  </r>
  <r>
    <n v="145"/>
    <x v="1"/>
    <x v="3"/>
    <s v="Prefer not to say"/>
    <d v="2018-07-15T00:00:00"/>
    <d v="2018-11-05T00:00:00"/>
    <n v="68367"/>
    <s v="Government"/>
    <s v="2-5 years"/>
    <x v="5"/>
    <s v="Other"/>
    <s v="Prefer not to say"/>
    <n v="113"/>
    <n v="3.7666666666666666"/>
    <x v="1"/>
    <x v="0"/>
    <s v="Less than $100k"/>
    <s v="2-5 years"/>
    <x v="5"/>
  </r>
  <r>
    <n v="146"/>
    <x v="1"/>
    <x v="0"/>
    <s v="She/her"/>
    <d v="2018-09-17T00:00:00"/>
    <d v="2018-11-26T00:00:00"/>
    <n v="70782"/>
    <s v="College"/>
    <s v="5-10 years"/>
    <x v="5"/>
    <s v="Other"/>
    <s v="She/her"/>
    <n v="70"/>
    <n v="2.3333333333333335"/>
    <x v="2"/>
    <x v="0"/>
    <s v="Less than $100k"/>
    <s v="5-10 years"/>
    <x v="5"/>
  </r>
  <r>
    <n v="147"/>
    <x v="1"/>
    <x v="0"/>
    <s v="She/her"/>
    <d v="2018-04-09T00:00:00"/>
    <d v="2018-05-09T00:00:00"/>
    <n v="85939"/>
    <s v="College"/>
    <s v="5-10 years"/>
    <x v="5"/>
    <s v="Other"/>
    <s v="She/her"/>
    <n v="30"/>
    <n v="1"/>
    <x v="3"/>
    <x v="0"/>
    <s v="Less than $100k"/>
    <s v="5-10 years"/>
    <x v="5"/>
  </r>
  <r>
    <n v="148"/>
    <x v="0"/>
    <x v="0"/>
    <s v="She/her"/>
    <d v="2018-10-04T00:00:00"/>
    <d v="2019-01-21T00:00:00"/>
    <n v="143262"/>
    <s v="Foundation"/>
    <s v="5-10 years"/>
    <x v="5"/>
    <s v="Other"/>
    <s v="She/her"/>
    <n v="109"/>
    <n v="3.6333333333333333"/>
    <x v="1"/>
    <x v="1"/>
    <s v="$100-200k"/>
    <s v="5-10 years"/>
    <x v="5"/>
  </r>
  <r>
    <n v="149"/>
    <x v="0"/>
    <x v="0"/>
    <s v="He/him"/>
    <d v="2018-10-04T00:00:00"/>
    <d v="2018-11-14T00:00:00"/>
    <n v="84993"/>
    <s v="Non-profit"/>
    <s v="5-10 years"/>
    <x v="5"/>
    <s v="Other"/>
    <s v="He/him"/>
    <n v="41"/>
    <n v="1.3666666666666667"/>
    <x v="3"/>
    <x v="0"/>
    <s v="Less than $100k"/>
    <s v="5-10 years"/>
    <x v="5"/>
  </r>
  <r>
    <n v="150"/>
    <x v="0"/>
    <x v="0"/>
    <s v="She/her"/>
    <d v="2018-04-23T00:00:00"/>
    <d v="2018-08-04T00:00:00"/>
    <n v="108653"/>
    <s v="Government"/>
    <s v="5-10 years"/>
    <x v="5"/>
    <s v="Other"/>
    <s v="She/her"/>
    <n v="103"/>
    <n v="3.4333333333333331"/>
    <x v="1"/>
    <x v="1"/>
    <s v="$100-200k"/>
    <s v="5-10 years"/>
    <x v="5"/>
  </r>
  <r>
    <n v="151"/>
    <x v="0"/>
    <x v="0"/>
    <s v="He/him"/>
    <d v="2017-10-29T00:00:00"/>
    <d v="2017-12-08T00:00:00"/>
    <n v="146713"/>
    <s v="Self employed"/>
    <s v="10-15 years"/>
    <x v="5"/>
    <s v="Other"/>
    <s v="He/him"/>
    <n v="40"/>
    <n v="1.3333333333333333"/>
    <x v="3"/>
    <x v="1"/>
    <s v="$100-200k"/>
    <s v="10-15 years"/>
    <x v="5"/>
  </r>
  <r>
    <n v="152"/>
    <x v="1"/>
    <x v="0"/>
    <s v="He/him"/>
    <d v="2020-04-13T00:00:00"/>
    <d v="2020-05-17T00:00:00"/>
    <n v="86523"/>
    <s v="Non-profit"/>
    <s v="5-10 years"/>
    <x v="5"/>
    <s v="Other"/>
    <s v="He/him"/>
    <n v="34"/>
    <n v="1.1333333333333333"/>
    <x v="3"/>
    <x v="0"/>
    <s v="Less than $100k"/>
    <s v="5-10 years"/>
    <x v="5"/>
  </r>
  <r>
    <n v="114"/>
    <x v="0"/>
    <x v="1"/>
    <s v="He/him"/>
    <d v="2018-04-24T00:00:00"/>
    <d v="2018-06-21T00:00:00"/>
    <n v="69646"/>
    <s v="Non-profit"/>
    <s v="20+ years"/>
    <x v="6"/>
    <s v="Spanish"/>
    <s v="He/him"/>
    <n v="58"/>
    <n v="1.9333333333333333"/>
    <x v="3"/>
    <x v="0"/>
    <s v="Less than $100k"/>
    <s v="20+ years"/>
    <x v="6"/>
  </r>
  <r>
    <n v="115"/>
    <x v="0"/>
    <x v="1"/>
    <s v="He/him"/>
    <d v="2018-04-02T00:00:00"/>
    <d v="2018-06-06T00:00:00"/>
    <n v="144538"/>
    <s v="Government"/>
    <s v="20+ years"/>
    <x v="6"/>
    <s v="Spanish"/>
    <s v="He/him"/>
    <n v="65"/>
    <n v="2.1666666666666665"/>
    <x v="2"/>
    <x v="1"/>
    <s v="$100-200k"/>
    <s v="20+ years"/>
    <x v="6"/>
  </r>
  <r>
    <n v="116"/>
    <x v="0"/>
    <x v="1"/>
    <s v="He/him"/>
    <d v="2017-11-11T00:00:00"/>
    <d v="2017-12-14T00:00:00"/>
    <n v="101523"/>
    <s v="Government"/>
    <s v="20+ years"/>
    <x v="6"/>
    <s v="Spanish"/>
    <s v="He/him"/>
    <n v="33"/>
    <n v="1.1000000000000001"/>
    <x v="3"/>
    <x v="1"/>
    <s v="$100-200k"/>
    <s v="20+ years"/>
    <x v="6"/>
  </r>
  <r>
    <n v="117"/>
    <x v="1"/>
    <x v="1"/>
    <s v="She/her"/>
    <d v="2019-12-26T00:00:00"/>
    <d v="2020-03-19T00:00:00"/>
    <n v="127070"/>
    <s v="Government"/>
    <s v="20+ years"/>
    <x v="6"/>
    <s v="Spanish"/>
    <s v="She/her"/>
    <n v="84"/>
    <n v="2.8"/>
    <x v="2"/>
    <x v="1"/>
    <s v="$100-200k"/>
    <s v="20+ years"/>
    <x v="6"/>
  </r>
  <r>
    <n v="118"/>
    <x v="0"/>
    <x v="1"/>
    <s v="He/him"/>
    <d v="2020-05-26T00:00:00"/>
    <d v="2020-09-20T00:00:00"/>
    <n v="117007"/>
    <s v="Government"/>
    <s v="20+ years"/>
    <x v="6"/>
    <s v="Spanish"/>
    <s v="He/him"/>
    <n v="117"/>
    <n v="3.9"/>
    <x v="1"/>
    <x v="1"/>
    <s v="$100-200k"/>
    <s v="20+ years"/>
    <x v="6"/>
  </r>
  <r>
    <n v="119"/>
    <x v="1"/>
    <x v="1"/>
    <s v="He/him"/>
    <d v="2020-04-05T00:00:00"/>
    <d v="2020-07-14T00:00:00"/>
    <n v="119511"/>
    <s v="Self employed"/>
    <s v="2-5 years"/>
    <x v="6"/>
    <s v="Spanish"/>
    <s v="He/him"/>
    <n v="100"/>
    <n v="3.3333333333333335"/>
    <x v="1"/>
    <x v="1"/>
    <s v="$100-200k"/>
    <s v="2-5 years"/>
    <x v="6"/>
  </r>
  <r>
    <n v="120"/>
    <x v="0"/>
    <x v="4"/>
    <s v="She/her"/>
    <d v="2017-11-16T00:00:00"/>
    <d v="2018-03-10T00:00:00"/>
    <n v="84616"/>
    <s v="College"/>
    <s v="2-5 years"/>
    <x v="6"/>
    <s v="Other"/>
    <s v="She/her"/>
    <n v="114"/>
    <n v="3.8"/>
    <x v="1"/>
    <x v="0"/>
    <s v="Less than $100k"/>
    <s v="2-5 years"/>
    <x v="6"/>
  </r>
  <r>
    <n v="121"/>
    <x v="0"/>
    <x v="4"/>
    <s v="He/him"/>
    <d v="2018-01-13T00:00:00"/>
    <d v="2018-05-05T00:00:00"/>
    <n v="65866"/>
    <s v="Government"/>
    <s v="2-5 years"/>
    <x v="6"/>
    <s v="Other"/>
    <s v="He/him"/>
    <n v="112"/>
    <n v="3.7333333333333334"/>
    <x v="1"/>
    <x v="0"/>
    <s v="Less than $100k"/>
    <s v="2-5 years"/>
    <x v="6"/>
  </r>
  <r>
    <n v="122"/>
    <x v="0"/>
    <x v="4"/>
    <s v="He/him"/>
    <d v="2019-06-28T00:00:00"/>
    <d v="2019-09-09T00:00:00"/>
    <n v="116557"/>
    <s v="Government"/>
    <s v="2-5 years"/>
    <x v="6"/>
    <s v="Other"/>
    <s v="He/him"/>
    <n v="73"/>
    <n v="2.4333333333333331"/>
    <x v="2"/>
    <x v="1"/>
    <s v="$100-200k"/>
    <s v="2-5 years"/>
    <x v="6"/>
  </r>
  <r>
    <n v="123"/>
    <x v="0"/>
    <x v="4"/>
    <s v="He/him"/>
    <d v="2018-10-15T00:00:00"/>
    <d v="2018-11-17T00:00:00"/>
    <n v="136665"/>
    <s v="Non-profit"/>
    <s v="2-5 years"/>
    <x v="6"/>
    <s v="Other"/>
    <s v="He/him"/>
    <n v="33"/>
    <n v="1.1000000000000001"/>
    <x v="3"/>
    <x v="1"/>
    <s v="$100-200k"/>
    <s v="2-5 years"/>
    <x v="6"/>
  </r>
  <r>
    <n v="124"/>
    <x v="1"/>
    <x v="5"/>
    <s v="He/him"/>
    <d v="2018-09-02T00:00:00"/>
    <d v="2018-10-19T00:00:00"/>
    <n v="115207"/>
    <s v="Retired"/>
    <s v="5-10 years"/>
    <x v="6"/>
    <s v="Other"/>
    <s v="He/him"/>
    <n v="47"/>
    <n v="1.5666666666666667"/>
    <x v="3"/>
    <x v="1"/>
    <s v="$100-200k"/>
    <s v="5-10 years"/>
    <x v="6"/>
  </r>
  <r>
    <n v="125"/>
    <x v="1"/>
    <x v="5"/>
    <s v="He/him"/>
    <d v="2018-05-25T00:00:00"/>
    <d v="2018-07-29T00:00:00"/>
    <n v="82942"/>
    <s v="Non-profit"/>
    <s v="5-10 years"/>
    <x v="6"/>
    <s v="Other"/>
    <s v="He/him"/>
    <n v="65"/>
    <n v="2.1666666666666665"/>
    <x v="2"/>
    <x v="0"/>
    <s v="Less than $100k"/>
    <s v="5-10 years"/>
    <x v="6"/>
  </r>
  <r>
    <n v="126"/>
    <x v="0"/>
    <x v="5"/>
    <s v="She/her"/>
    <d v="2018-09-18T00:00:00"/>
    <d v="2019-01-05T00:00:00"/>
    <n v="100748"/>
    <s v="College"/>
    <s v="5-10 years"/>
    <x v="6"/>
    <s v="Other"/>
    <s v="She/her"/>
    <n v="109"/>
    <n v="3.6333333333333333"/>
    <x v="1"/>
    <x v="1"/>
    <s v="$100-200k"/>
    <s v="5-10 years"/>
    <x v="6"/>
  </r>
  <r>
    <n v="127"/>
    <x v="0"/>
    <x v="5"/>
    <s v="He/him"/>
    <d v="2018-07-09T00:00:00"/>
    <d v="2018-08-22T00:00:00"/>
    <n v="74673"/>
    <s v="Self employed"/>
    <s v="5-10 years"/>
    <x v="6"/>
    <s v="Other"/>
    <s v="He/him"/>
    <n v="44"/>
    <n v="1.4666666666666666"/>
    <x v="3"/>
    <x v="0"/>
    <s v="Less than $100k"/>
    <s v="5-10 years"/>
    <x v="6"/>
  </r>
  <r>
    <n v="128"/>
    <x v="1"/>
    <x v="5"/>
    <s v="He/him"/>
    <d v="2018-12-05T00:00:00"/>
    <d v="2019-03-14T00:00:00"/>
    <n v="93128"/>
    <s v="Self employed"/>
    <s v="5-10 years"/>
    <x v="6"/>
    <s v="Other"/>
    <s v="He/him"/>
    <n v="99"/>
    <n v="3.3"/>
    <x v="1"/>
    <x v="0"/>
    <s v="Less than $100k"/>
    <s v="5-10 years"/>
    <x v="6"/>
  </r>
  <r>
    <n v="129"/>
    <x v="1"/>
    <x v="5"/>
    <s v="He/him"/>
    <d v="2019-03-01T00:00:00"/>
    <d v="2019-04-28T00:00:00"/>
    <n v="72966"/>
    <s v="Non-profit"/>
    <s v="5-10 years"/>
    <x v="6"/>
    <s v="Other"/>
    <s v="He/him"/>
    <n v="58"/>
    <n v="1.9333333333333333"/>
    <x v="3"/>
    <x v="0"/>
    <s v="Less than $100k"/>
    <s v="5-10 years"/>
    <x v="6"/>
  </r>
  <r>
    <n v="130"/>
    <x v="0"/>
    <x v="5"/>
    <s v="He/him"/>
    <d v="2019-08-29T00:00:00"/>
    <d v="2019-10-04T00:00:00"/>
    <n v="153114"/>
    <s v="Non-profit"/>
    <s v="5-10 years"/>
    <x v="6"/>
    <s v="Other"/>
    <s v="He/him"/>
    <n v="36"/>
    <n v="1.2"/>
    <x v="3"/>
    <x v="1"/>
    <s v="$100-200k"/>
    <s v="5-10 years"/>
    <x v="6"/>
  </r>
  <r>
    <n v="131"/>
    <x v="0"/>
    <x v="5"/>
    <s v="Prefer not to say"/>
    <d v="2019-05-14T00:00:00"/>
    <d v="2019-06-23T00:00:00"/>
    <n v="116162"/>
    <s v="College"/>
    <s v="5-10 years"/>
    <x v="6"/>
    <s v="Other"/>
    <s v="Prefer not to say"/>
    <n v="40"/>
    <n v="1.3333333333333333"/>
    <x v="3"/>
    <x v="1"/>
    <s v="$100-200k"/>
    <s v="5-10 years"/>
    <x v="6"/>
  </r>
  <r>
    <n v="132"/>
    <x v="1"/>
    <x v="5"/>
    <s v="He/him"/>
    <d v="2018-06-15T00:00:00"/>
    <d v="2018-09-25T00:00:00"/>
    <n v="93674"/>
    <s v="Non-profit"/>
    <s v="5-10 years"/>
    <x v="6"/>
    <s v="Other"/>
    <s v="He/him"/>
    <n v="102"/>
    <n v="3.4"/>
    <x v="1"/>
    <x v="0"/>
    <s v="Less than $100k"/>
    <s v="5-10 years"/>
    <x v="6"/>
  </r>
  <r>
    <n v="133"/>
    <x v="1"/>
    <x v="5"/>
    <s v="He/him"/>
    <d v="2018-09-27T00:00:00"/>
    <d v="2019-01-02T00:00:00"/>
    <n v="141708"/>
    <s v="Student"/>
    <s v="0-2 years"/>
    <x v="6"/>
    <s v="Other"/>
    <s v="He/him"/>
    <n v="97"/>
    <n v="3.2333333333333334"/>
    <x v="1"/>
    <x v="1"/>
    <s v="$100-200k"/>
    <s v="0-2 years"/>
    <x v="6"/>
  </r>
  <r>
    <n v="134"/>
    <x v="0"/>
    <x v="5"/>
    <s v="He/him"/>
    <d v="2018-01-30T00:00:00"/>
    <d v="2018-03-07T00:00:00"/>
    <n v="151676"/>
    <s v="Student"/>
    <s v="0-2 years"/>
    <x v="6"/>
    <s v="Other"/>
    <s v="He/him"/>
    <n v="36"/>
    <n v="1.2"/>
    <x v="3"/>
    <x v="1"/>
    <s v="$100-200k"/>
    <s v="0-2 years"/>
    <x v="6"/>
  </r>
  <r>
    <n v="135"/>
    <x v="0"/>
    <x v="5"/>
    <s v="He/him"/>
    <d v="2020-01-29T00:00:00"/>
    <d v="2020-02-29T00:00:00"/>
    <n v="86649"/>
    <s v="Non-profit"/>
    <s v="0-2 years"/>
    <x v="6"/>
    <s v="Other"/>
    <s v="He/him"/>
    <n v="31"/>
    <n v="1.0333333333333334"/>
    <x v="3"/>
    <x v="0"/>
    <s v="Less than $100k"/>
    <s v="0-2 years"/>
    <x v="6"/>
  </r>
  <r>
    <n v="136"/>
    <x v="1"/>
    <x v="3"/>
    <s v="He/him"/>
    <d v="2019-07-17T00:00:00"/>
    <d v="2019-10-18T00:00:00"/>
    <n v="133620"/>
    <s v="Student"/>
    <s v="0-2 years"/>
    <x v="6"/>
    <s v="Other"/>
    <s v="He/him"/>
    <n v="93"/>
    <n v="3.1"/>
    <x v="1"/>
    <x v="1"/>
    <s v="$100-200k"/>
    <s v="0-2 years"/>
    <x v="6"/>
  </r>
  <r>
    <n v="176"/>
    <x v="1"/>
    <x v="2"/>
    <s v="He/him"/>
    <d v="2019-06-03T00:00:00"/>
    <d v="2019-09-24T00:00:00"/>
    <n v="116539"/>
    <s v="K-12 Setting"/>
    <s v="0-2 years"/>
    <x v="7"/>
    <s v="Other"/>
    <s v="He/him"/>
    <n v="113"/>
    <n v="3.7666666666666666"/>
    <x v="1"/>
    <x v="1"/>
    <s v="$100-200k"/>
    <s v="0-2 years"/>
    <x v="7"/>
  </r>
  <r>
    <n v="177"/>
    <x v="1"/>
    <x v="2"/>
    <s v="She/her"/>
    <d v="2020-01-14T00:00:00"/>
    <d v="2020-03-31T00:00:00"/>
    <n v="74336"/>
    <s v="For-profit"/>
    <s v="10-15 years"/>
    <x v="7"/>
    <s v="Other"/>
    <s v="She/her"/>
    <n v="77"/>
    <n v="2.5666666666666669"/>
    <x v="2"/>
    <x v="0"/>
    <s v="Less than $100k"/>
    <s v="10-15 years"/>
    <x v="7"/>
  </r>
  <r>
    <n v="178"/>
    <x v="1"/>
    <x v="2"/>
    <s v="He/him"/>
    <d v="2018-04-02T00:00:00"/>
    <d v="2018-05-04T00:00:00"/>
    <n v="100000"/>
    <s v="Self employed"/>
    <s v="10-15 years"/>
    <x v="7"/>
    <s v="Other"/>
    <s v="He/him"/>
    <n v="32"/>
    <n v="1.0666666666666667"/>
    <x v="3"/>
    <x v="1"/>
    <s v="$100-200k"/>
    <s v="10-15 years"/>
    <x v="7"/>
  </r>
  <r>
    <n v="179"/>
    <x v="1"/>
    <x v="2"/>
    <s v="She/her"/>
    <d v="2019-10-10T00:00:00"/>
    <d v="2019-11-23T00:00:00"/>
    <n v="50000"/>
    <s v="Government"/>
    <s v="15-20 years"/>
    <x v="7"/>
    <s v="Other"/>
    <s v="She/her"/>
    <n v="44"/>
    <n v="1.4666666666666666"/>
    <x v="3"/>
    <x v="0"/>
    <s v="Less than $100k"/>
    <s v="15-20 years"/>
    <x v="7"/>
  </r>
  <r>
    <n v="180"/>
    <x v="1"/>
    <x v="2"/>
    <s v="She/her"/>
    <d v="2019-01-01T00:00:00"/>
    <d v="2019-02-17T00:00:00"/>
    <n v="118613"/>
    <s v="For-profit"/>
    <s v="15-20 years"/>
    <x v="7"/>
    <s v="Other"/>
    <s v="She/her"/>
    <n v="47"/>
    <n v="1.5666666666666667"/>
    <x v="3"/>
    <x v="1"/>
    <s v="$100-200k"/>
    <s v="15-20 years"/>
    <x v="7"/>
  </r>
  <r>
    <n v="181"/>
    <x v="0"/>
    <x v="2"/>
    <s v="He/him"/>
    <d v="2019-12-17T00:00:00"/>
    <d v="2020-03-26T00:00:00"/>
    <n v="119669"/>
    <s v="Self employed"/>
    <s v="15-20 years"/>
    <x v="7"/>
    <s v="Other"/>
    <s v="He/him"/>
    <n v="100"/>
    <n v="3.3333333333333335"/>
    <x v="1"/>
    <x v="1"/>
    <s v="$100-200k"/>
    <s v="15-20 years"/>
    <x v="7"/>
  </r>
  <r>
    <n v="182"/>
    <x v="0"/>
    <x v="2"/>
    <s v="He/him"/>
    <d v="2020-03-11T00:00:00"/>
    <d v="2020-06-21T00:00:00"/>
    <n v="101604"/>
    <s v="Retired"/>
    <s v="20+ years"/>
    <x v="7"/>
    <s v="Other"/>
    <s v="He/him"/>
    <n v="102"/>
    <n v="3.4"/>
    <x v="1"/>
    <x v="1"/>
    <s v="$100-200k"/>
    <s v="20+ years"/>
    <x v="7"/>
  </r>
  <r>
    <n v="183"/>
    <x v="0"/>
    <x v="1"/>
    <s v="He/him"/>
    <d v="2019-05-03T00:00:00"/>
    <d v="2019-06-19T00:00:00"/>
    <n v="89446"/>
    <s v="K-12 Setting"/>
    <s v="20+ years"/>
    <x v="7"/>
    <s v="Spanish"/>
    <s v="He/him"/>
    <n v="47"/>
    <n v="1.5666666666666667"/>
    <x v="3"/>
    <x v="0"/>
    <s v="Less than $100k"/>
    <s v="20+ years"/>
    <x v="7"/>
  </r>
  <r>
    <n v="194"/>
    <x v="0"/>
    <x v="0"/>
    <s v="He/him"/>
    <d v="2020-10-12T00:00:00"/>
    <d v="2021-01-22T00:00:00"/>
    <n v="65490"/>
    <s v="K-12 Setting"/>
    <s v="5-10 years"/>
    <x v="8"/>
    <s v="Other"/>
    <s v="He/him"/>
    <n v="102"/>
    <n v="3.4"/>
    <x v="1"/>
    <x v="0"/>
    <s v="Less than $100k"/>
    <s v="5-10 years"/>
    <x v="8"/>
  </r>
  <r>
    <n v="195"/>
    <x v="1"/>
    <x v="0"/>
    <s v="He/him"/>
    <d v="2020-10-26T00:00:00"/>
    <d v="2021-01-01T00:00:00"/>
    <n v="142071"/>
    <s v="Self employed"/>
    <s v="10-15 years"/>
    <x v="8"/>
    <s v="Other"/>
    <s v="He/him"/>
    <n v="67"/>
    <n v="2.2333333333333334"/>
    <x v="2"/>
    <x v="1"/>
    <s v="$100-200k"/>
    <s v="10-15 years"/>
    <x v="8"/>
  </r>
  <r>
    <n v="196"/>
    <x v="1"/>
    <x v="0"/>
    <s v="He/him"/>
    <d v="2020-07-30T00:00:00"/>
    <d v="2020-10-16T00:00:00"/>
    <n v="128909"/>
    <s v="K-12 Setting"/>
    <s v="10-15 years"/>
    <x v="8"/>
    <s v="Other"/>
    <s v="He/him"/>
    <n v="78"/>
    <n v="2.6"/>
    <x v="2"/>
    <x v="1"/>
    <s v="$100-200k"/>
    <s v="10-15 years"/>
    <x v="8"/>
  </r>
  <r>
    <n v="197"/>
    <x v="0"/>
    <x v="0"/>
    <s v="She/her"/>
    <d v="2020-11-12T00:00:00"/>
    <d v="2021-01-19T00:00:00"/>
    <n v="120793"/>
    <s v="For-profit"/>
    <s v="15-20 years"/>
    <x v="8"/>
    <s v="Other"/>
    <s v="She/her"/>
    <n v="68"/>
    <n v="2.2666666666666666"/>
    <x v="2"/>
    <x v="1"/>
    <s v="$100-200k"/>
    <s v="15-20 years"/>
    <x v="8"/>
  </r>
  <r>
    <n v="199"/>
    <x v="1"/>
    <x v="0"/>
    <s v="He/him"/>
    <d v="2021-09-14T00:00:00"/>
    <d v="2021-11-19T00:00:00"/>
    <n v="70070"/>
    <s v="Self employed"/>
    <s v="20+ years"/>
    <x v="8"/>
    <s v="Other"/>
    <s v="He/him"/>
    <n v="66"/>
    <n v="2.2000000000000002"/>
    <x v="2"/>
    <x v="0"/>
    <s v="Less than $100k"/>
    <s v="20+ years"/>
    <x v="8"/>
  </r>
  <r>
    <n v="200"/>
    <x v="1"/>
    <x v="0"/>
    <s v="He/him"/>
    <d v="2021-05-05T00:00:00"/>
    <d v="2021-06-06T00:00:00"/>
    <n v="67513"/>
    <s v="Self employed"/>
    <s v="20+ years"/>
    <x v="8"/>
    <s v="Other"/>
    <s v="He/him"/>
    <n v="32"/>
    <n v="1.0666666666666667"/>
    <x v="3"/>
    <x v="0"/>
    <s v="Less than $100k"/>
    <s v="20+ years"/>
    <x v="8"/>
  </r>
  <r>
    <n v="202"/>
    <x v="0"/>
    <x v="0"/>
    <s v="He/him"/>
    <d v="2020-09-21T00:00:00"/>
    <d v="2020-10-22T00:00:00"/>
    <n v="74885"/>
    <s v="K-12 Setting"/>
    <s v="5-10 years"/>
    <x v="8"/>
    <s v="Other"/>
    <s v="He/him"/>
    <n v="31"/>
    <n v="1.0333333333333334"/>
    <x v="3"/>
    <x v="0"/>
    <s v="Less than $100k"/>
    <s v="5-10 years"/>
    <x v="8"/>
  </r>
  <r>
    <n v="278"/>
    <x v="2"/>
    <x v="1"/>
    <s v="They/them"/>
    <d v="2019-10-29T00:00:00"/>
    <d v="2019-12-23T00:00:00"/>
    <n v="133846"/>
    <s v="Self employed"/>
    <s v="20+ years"/>
    <x v="9"/>
    <s v="Spanish"/>
    <s v="They/them"/>
    <n v="55"/>
    <n v="1.8333333333333333"/>
    <x v="3"/>
    <x v="1"/>
    <s v="$100-200k"/>
    <s v="20+ years"/>
    <x v="9"/>
  </r>
  <r>
    <n v="280"/>
    <x v="2"/>
    <x v="0"/>
    <s v="He/him"/>
    <d v="2019-11-09T00:00:00"/>
    <d v="2019-12-19T00:00:00"/>
    <n v="117921"/>
    <s v="Government"/>
    <s v="5-10 years"/>
    <x v="9"/>
    <s v="Other"/>
    <s v="He/him"/>
    <n v="40"/>
    <n v="1.3333333333333333"/>
    <x v="3"/>
    <x v="1"/>
    <s v="$100-200k"/>
    <s v="5-10 years"/>
    <x v="9"/>
  </r>
  <r>
    <n v="281"/>
    <x v="2"/>
    <x v="0"/>
    <s v="He/him"/>
    <m/>
    <m/>
    <n v="117921"/>
    <s v="Government"/>
    <s v="5-10 years"/>
    <x v="9"/>
    <s v="Other"/>
    <s v="He/him"/>
    <n v="0"/>
    <n v="0"/>
    <x v="0"/>
    <x v="1"/>
    <s v="$100-200k"/>
    <s v="5-10 years"/>
    <x v="9"/>
  </r>
  <r>
    <n v="282"/>
    <x v="2"/>
    <x v="0"/>
    <s v="She/her"/>
    <d v="2018-05-21T00:00:00"/>
    <d v="2018-08-13T00:00:00"/>
    <n v="70824"/>
    <s v="For-profit"/>
    <s v="5-10 years"/>
    <x v="9"/>
    <s v="Other"/>
    <s v="She/her"/>
    <n v="84"/>
    <n v="2.8"/>
    <x v="2"/>
    <x v="0"/>
    <s v="Less than $100k"/>
    <s v="5-10 years"/>
    <x v="9"/>
  </r>
  <r>
    <n v="284"/>
    <x v="2"/>
    <x v="0"/>
    <m/>
    <d v="2019-09-08T00:00:00"/>
    <d v="2019-12-04T00:00:00"/>
    <n v="74757"/>
    <s v="Self employed"/>
    <s v="5-10 years"/>
    <x v="9"/>
    <s v="Other"/>
    <s v="Unknown"/>
    <n v="87"/>
    <n v="2.9"/>
    <x v="2"/>
    <x v="0"/>
    <s v="Less than $100k"/>
    <s v="5-10 years"/>
    <x v="9"/>
  </r>
  <r>
    <n v="285"/>
    <x v="2"/>
    <x v="0"/>
    <s v="He/him"/>
    <d v="2020-10-12T00:00:00"/>
    <d v="2021-01-22T00:00:00"/>
    <n v="65490"/>
    <s v="K-12 Setting"/>
    <s v="5-10 years"/>
    <x v="9"/>
    <s v="Other"/>
    <s v="He/him"/>
    <n v="102"/>
    <n v="3.4"/>
    <x v="1"/>
    <x v="0"/>
    <s v="Less than $100k"/>
    <s v="5-10 years"/>
    <x v="9"/>
  </r>
  <r>
    <n v="286"/>
    <x v="2"/>
    <x v="0"/>
    <s v="He/him"/>
    <d v="2020-10-26T00:00:00"/>
    <d v="2021-01-01T00:00:00"/>
    <n v="142071"/>
    <s v="Self employed"/>
    <s v="10-15 years"/>
    <x v="10"/>
    <s v="Other"/>
    <s v="He/him"/>
    <n v="67"/>
    <n v="2.2333333333333334"/>
    <x v="2"/>
    <x v="1"/>
    <s v="$100-200k"/>
    <s v="10-15 years"/>
    <x v="10"/>
  </r>
  <r>
    <n v="287"/>
    <x v="2"/>
    <x v="0"/>
    <s v="He/him"/>
    <d v="2020-07-30T00:00:00"/>
    <d v="2020-10-16T00:00:00"/>
    <n v="128909"/>
    <s v="K-12 Setting"/>
    <s v="10-15 years"/>
    <x v="10"/>
    <s v="Other"/>
    <s v="He/him"/>
    <n v="78"/>
    <n v="2.6"/>
    <x v="2"/>
    <x v="1"/>
    <s v="$100-200k"/>
    <s v="10-15 years"/>
    <x v="10"/>
  </r>
  <r>
    <n v="288"/>
    <x v="2"/>
    <x v="0"/>
    <s v="She/her"/>
    <d v="2020-11-12T00:00:00"/>
    <d v="2021-01-19T00:00:00"/>
    <n v="120793"/>
    <s v="For-profit"/>
    <s v="15-20 years"/>
    <x v="10"/>
    <s v="Other"/>
    <s v="She/her"/>
    <n v="68"/>
    <n v="2.2666666666666666"/>
    <x v="2"/>
    <x v="1"/>
    <s v="$100-200k"/>
    <s v="15-20 years"/>
    <x v="10"/>
  </r>
  <r>
    <n v="290"/>
    <x v="2"/>
    <x v="0"/>
    <s v="He/him"/>
    <d v="2021-09-14T00:00:00"/>
    <d v="2021-11-19T00:00:00"/>
    <n v="70070"/>
    <s v="Self employed"/>
    <s v="20+ years"/>
    <x v="10"/>
    <s v="Other"/>
    <s v="He/him"/>
    <n v="66"/>
    <n v="2.2000000000000002"/>
    <x v="2"/>
    <x v="0"/>
    <s v="Less than $100k"/>
    <s v="20+ years"/>
    <x v="10"/>
  </r>
  <r>
    <n v="291"/>
    <x v="2"/>
    <x v="0"/>
    <s v="He/him"/>
    <d v="2021-05-05T00:00:00"/>
    <d v="2021-06-06T00:00:00"/>
    <n v="67513"/>
    <s v="Self employed"/>
    <s v="20+ years"/>
    <x v="10"/>
    <s v="Other"/>
    <s v="He/him"/>
    <n v="32"/>
    <n v="1.0666666666666667"/>
    <x v="3"/>
    <x v="0"/>
    <s v="Less than $100k"/>
    <s v="20+ years"/>
    <x v="10"/>
  </r>
  <r>
    <n v="292"/>
    <x v="2"/>
    <x v="0"/>
    <s v="He/him"/>
    <d v="2020-09-21T00:00:00"/>
    <d v="2020-10-22T00:00:00"/>
    <n v="74885"/>
    <s v="K-12 Setting"/>
    <s v="5-10 years"/>
    <x v="9"/>
    <s v="Other"/>
    <s v="He/him"/>
    <n v="31"/>
    <n v="1.0333333333333334"/>
    <x v="3"/>
    <x v="0"/>
    <s v="Less than $100k"/>
    <s v="5-10 years"/>
    <x v="9"/>
  </r>
  <r>
    <n v="293"/>
    <x v="2"/>
    <x v="0"/>
    <s v="He/him"/>
    <d v="2020-07-04T00:00:00"/>
    <d v="2020-10-05T00:00:00"/>
    <n v="70141"/>
    <s v="K-12 Setting"/>
    <s v="5-10 years"/>
    <x v="9"/>
    <s v="Other"/>
    <s v="He/him"/>
    <n v="93"/>
    <n v="3.1"/>
    <x v="1"/>
    <x v="0"/>
    <s v="Less than $100k"/>
    <s v="5-10 years"/>
    <x v="9"/>
  </r>
  <r>
    <n v="252"/>
    <x v="2"/>
    <x v="0"/>
    <s v="He/him"/>
    <d v="2021-04-23T00:00:00"/>
    <d v="2021-06-17T00:00:00"/>
    <n v="99084"/>
    <s v="K-12 Setting"/>
    <s v="5-10 years"/>
    <x v="11"/>
    <s v="Other"/>
    <s v="He/him"/>
    <n v="55"/>
    <n v="1.8333333333333333"/>
    <x v="3"/>
    <x v="0"/>
    <s v="Less than $100k"/>
    <s v="5-10 years"/>
    <x v="11"/>
  </r>
  <r>
    <n v="253"/>
    <x v="2"/>
    <x v="0"/>
    <s v="He/him"/>
    <d v="2021-01-07T00:00:00"/>
    <d v="2021-04-11T00:00:00"/>
    <n v="54141"/>
    <s v="K-12 Setting"/>
    <s v="5-10 years"/>
    <x v="11"/>
    <s v="Other"/>
    <s v="He/him"/>
    <n v="94"/>
    <n v="3.1333333333333333"/>
    <x v="1"/>
    <x v="0"/>
    <s v="Less than $100k"/>
    <s v="5-10 years"/>
    <x v="11"/>
  </r>
  <r>
    <n v="254"/>
    <x v="2"/>
    <x v="0"/>
    <s v="He/him"/>
    <d v="2021-09-24T00:00:00"/>
    <d v="2021-12-14T00:00:00"/>
    <n v="66487"/>
    <s v="K-12 Setting"/>
    <s v="5-10 years"/>
    <x v="11"/>
    <s v="Other"/>
    <s v="He/him"/>
    <n v="81"/>
    <n v="2.7"/>
    <x v="2"/>
    <x v="0"/>
    <s v="Less than $100k"/>
    <s v="5-10 years"/>
    <x v="11"/>
  </r>
  <r>
    <n v="255"/>
    <x v="2"/>
    <x v="0"/>
    <s v="He/him"/>
    <d v="2020-09-16T00:00:00"/>
    <d v="2020-10-24T00:00:00"/>
    <n v="78032"/>
    <s v="K-12 Setting"/>
    <s v="5-10 years"/>
    <x v="11"/>
    <s v="Other"/>
    <s v="He/him"/>
    <n v="38"/>
    <n v="1.2666666666666666"/>
    <x v="3"/>
    <x v="0"/>
    <s v="Less than $100k"/>
    <s v="5-10 years"/>
    <x v="11"/>
  </r>
  <r>
    <n v="256"/>
    <x v="2"/>
    <x v="0"/>
    <s v="He/him"/>
    <d v="2021-02-28T00:00:00"/>
    <d v="2021-05-14T00:00:00"/>
    <n v="103922"/>
    <s v="K-12 Setting"/>
    <s v="5-10 years"/>
    <x v="11"/>
    <s v="Other"/>
    <s v="He/him"/>
    <n v="75"/>
    <n v="2.5"/>
    <x v="2"/>
    <x v="1"/>
    <s v="$100-200k"/>
    <s v="5-10 years"/>
    <x v="11"/>
  </r>
  <r>
    <n v="257"/>
    <x v="2"/>
    <x v="0"/>
    <s v="He/him"/>
    <d v="2020-07-03T00:00:00"/>
    <d v="2020-08-12T00:00:00"/>
    <n v="67054"/>
    <s v="K-12 Setting"/>
    <s v="5-10 years"/>
    <x v="11"/>
    <s v="Other"/>
    <s v="He/him"/>
    <n v="40"/>
    <n v="1.3333333333333333"/>
    <x v="3"/>
    <x v="0"/>
    <s v="Less than $100k"/>
    <s v="5-10 years"/>
    <x v="11"/>
  </r>
  <r>
    <n v="258"/>
    <x v="2"/>
    <x v="0"/>
    <s v="He/him"/>
    <d v="2020-10-24T00:00:00"/>
    <d v="2021-01-21T00:00:00"/>
    <n v="55029"/>
    <s v="Self employed"/>
    <s v="20+ years"/>
    <x v="11"/>
    <s v="Other"/>
    <s v="He/him"/>
    <n v="89"/>
    <n v="2.9666666666666668"/>
    <x v="2"/>
    <x v="0"/>
    <s v="Less than $100k"/>
    <s v="20+ years"/>
    <x v="11"/>
  </r>
  <r>
    <n v="259"/>
    <x v="2"/>
    <x v="0"/>
    <s v="He/him"/>
    <d v="2021-05-21T00:00:00"/>
    <d v="2021-08-30T00:00:00"/>
    <n v="70595"/>
    <s v="K-12 Setting"/>
    <s v="5-10 years"/>
    <x v="11"/>
    <s v="Other"/>
    <s v="He/him"/>
    <n v="101"/>
    <n v="3.3666666666666667"/>
    <x v="1"/>
    <x v="0"/>
    <s v="Less than $100k"/>
    <s v="5-10 years"/>
    <x v="11"/>
  </r>
  <r>
    <n v="266"/>
    <x v="2"/>
    <x v="2"/>
    <s v="He/him"/>
    <d v="2019-06-03T00:00:00"/>
    <d v="2019-09-24T00:00:00"/>
    <n v="116539"/>
    <s v="K-12 Setting"/>
    <s v="0-2 years"/>
    <x v="11"/>
    <s v="Other"/>
    <s v="He/him"/>
    <n v="113"/>
    <n v="3.7666666666666666"/>
    <x v="1"/>
    <x v="1"/>
    <s v="$100-200k"/>
    <s v="0-2 years"/>
    <x v="11"/>
  </r>
  <r>
    <n v="267"/>
    <x v="2"/>
    <x v="2"/>
    <s v="She/her"/>
    <d v="2020-01-14T00:00:00"/>
    <d v="2020-03-31T00:00:00"/>
    <n v="74336"/>
    <s v="For-profit"/>
    <s v="10-15 years"/>
    <x v="11"/>
    <s v="Other"/>
    <s v="She/her"/>
    <n v="77"/>
    <n v="2.5666666666666669"/>
    <x v="2"/>
    <x v="0"/>
    <s v="Less than $100k"/>
    <s v="10-15 years"/>
    <x v="11"/>
  </r>
  <r>
    <n v="268"/>
    <x v="2"/>
    <x v="2"/>
    <s v="He/him"/>
    <d v="2018-04-02T00:00:00"/>
    <d v="2018-05-04T00:00:00"/>
    <n v="100000"/>
    <s v="Self employed"/>
    <s v="10-15 years"/>
    <x v="11"/>
    <s v="Other"/>
    <s v="He/him"/>
    <n v="32"/>
    <n v="1.0666666666666667"/>
    <x v="3"/>
    <x v="1"/>
    <s v="$100-200k"/>
    <s v="10-15 years"/>
    <x v="11"/>
  </r>
  <r>
    <n v="269"/>
    <x v="2"/>
    <x v="2"/>
    <s v="She/her"/>
    <d v="2019-10-10T00:00:00"/>
    <d v="2019-11-23T00:00:00"/>
    <n v="50000"/>
    <s v="Government"/>
    <s v="15-20 years"/>
    <x v="11"/>
    <s v="Other"/>
    <s v="She/her"/>
    <n v="44"/>
    <n v="1.4666666666666666"/>
    <x v="3"/>
    <x v="0"/>
    <s v="Less than $100k"/>
    <s v="15-20 years"/>
    <x v="11"/>
  </r>
  <r>
    <n v="270"/>
    <x v="2"/>
    <x v="2"/>
    <s v="She/her"/>
    <d v="2019-01-01T00:00:00"/>
    <d v="2019-02-17T00:00:00"/>
    <n v="118613"/>
    <s v="For-profit"/>
    <s v="15-20 years"/>
    <x v="11"/>
    <s v="Other"/>
    <s v="She/her"/>
    <n v="47"/>
    <n v="1.5666666666666667"/>
    <x v="3"/>
    <x v="1"/>
    <s v="$100-200k"/>
    <s v="15-20 years"/>
    <x v="11"/>
  </r>
  <r>
    <n v="153"/>
    <x v="0"/>
    <x v="0"/>
    <s v="He/him"/>
    <d v="2019-10-14T00:00:00"/>
    <d v="2019-11-27T00:00:00"/>
    <n v="139480"/>
    <s v="Government"/>
    <s v="0-2 years"/>
    <x v="12"/>
    <s v="Other"/>
    <s v="He/him"/>
    <n v="44"/>
    <n v="1.4666666666666666"/>
    <x v="3"/>
    <x v="1"/>
    <s v="$100-200k"/>
    <s v="0-2 years"/>
    <x v="12"/>
  </r>
  <r>
    <n v="154"/>
    <x v="0"/>
    <x v="0"/>
    <s v="He/him"/>
    <d v="2017-12-08T00:00:00"/>
    <d v="2018-02-21T00:00:00"/>
    <n v="152895"/>
    <s v="K-12 Setting"/>
    <s v="0-2 years"/>
    <x v="12"/>
    <s v="Other"/>
    <s v="He/him"/>
    <n v="75"/>
    <n v="2.5"/>
    <x v="2"/>
    <x v="1"/>
    <s v="$100-200k"/>
    <s v="0-2 years"/>
    <x v="12"/>
  </r>
  <r>
    <n v="155"/>
    <x v="1"/>
    <x v="0"/>
    <s v="She/her"/>
    <d v="2018-02-23T00:00:00"/>
    <d v="2018-04-26T00:00:00"/>
    <n v="133952"/>
    <s v="For-profit"/>
    <s v="10-15 years"/>
    <x v="12"/>
    <s v="Other"/>
    <s v="She/her"/>
    <n v="62"/>
    <n v="2.0666666666666669"/>
    <x v="2"/>
    <x v="1"/>
    <s v="$100-200k"/>
    <s v="10-15 years"/>
    <x v="12"/>
  </r>
  <r>
    <n v="156"/>
    <x v="0"/>
    <x v="0"/>
    <s v="He/him"/>
    <d v="2019-12-11T00:00:00"/>
    <d v="2020-02-15T00:00:00"/>
    <n v="122257"/>
    <s v="K-12 Setting"/>
    <s v="10-15 years"/>
    <x v="12"/>
    <s v="Other"/>
    <s v="He/him"/>
    <n v="66"/>
    <n v="2.2000000000000002"/>
    <x v="2"/>
    <x v="1"/>
    <s v="$100-200k"/>
    <s v="10-15 years"/>
    <x v="12"/>
  </r>
  <r>
    <n v="157"/>
    <x v="0"/>
    <x v="0"/>
    <s v="He/him"/>
    <d v="2020-05-08T00:00:00"/>
    <d v="2020-08-04T00:00:00"/>
    <n v="89090"/>
    <s v="Self employed"/>
    <s v="10-15 years"/>
    <x v="12"/>
    <s v="Other"/>
    <s v="He/him"/>
    <n v="88"/>
    <n v="2.9333333333333331"/>
    <x v="2"/>
    <x v="0"/>
    <s v="Less than $100k"/>
    <s v="10-15 years"/>
    <x v="12"/>
  </r>
  <r>
    <n v="205"/>
    <x v="0"/>
    <x v="0"/>
    <s v="He/him"/>
    <d v="2020-07-04T00:00:00"/>
    <d v="2020-10-05T00:00:00"/>
    <n v="70141"/>
    <s v="K-12 Setting"/>
    <s v="5-10 years"/>
    <x v="13"/>
    <s v="Other"/>
    <s v="He/him"/>
    <n v="93"/>
    <n v="3.1"/>
    <x v="1"/>
    <x v="0"/>
    <s v="Less than $100k"/>
    <s v="5-10 years"/>
    <x v="13"/>
  </r>
  <r>
    <n v="206"/>
    <x v="0"/>
    <x v="0"/>
    <s v="He/him"/>
    <d v="2021-06-28T00:00:00"/>
    <d v="2021-09-29T00:00:00"/>
    <n v="54258"/>
    <s v="K-12 Setting"/>
    <s v="5-10 years"/>
    <x v="13"/>
    <s v="Other"/>
    <s v="He/him"/>
    <n v="93"/>
    <n v="3.1"/>
    <x v="1"/>
    <x v="0"/>
    <s v="Less than $100k"/>
    <s v="5-10 years"/>
    <x v="13"/>
  </r>
  <r>
    <n v="250"/>
    <x v="0"/>
    <x v="0"/>
    <s v="He/him"/>
    <d v="2020-11-27T00:00:00"/>
    <d v="2021-02-17T00:00:00"/>
    <n v="66161"/>
    <s v="K-12 Setting"/>
    <s v="5-10 years"/>
    <x v="13"/>
    <s v="Other"/>
    <s v="He/him"/>
    <n v="82"/>
    <n v="2.7333333333333334"/>
    <x v="2"/>
    <x v="0"/>
    <s v="Less than $100k"/>
    <s v="5-10 years"/>
    <x v="13"/>
  </r>
  <r>
    <n v="251"/>
    <x v="0"/>
    <x v="0"/>
    <s v="He/him"/>
    <d v="2021-10-01T00:00:00"/>
    <d v="2021-11-07T00:00:00"/>
    <n v="42381"/>
    <s v="K-12 Setting"/>
    <s v="5-10 years"/>
    <x v="13"/>
    <s v="Other"/>
    <s v="He/him"/>
    <n v="37"/>
    <n v="1.2333333333333334"/>
    <x v="3"/>
    <x v="0"/>
    <s v="Less than $100k"/>
    <s v="5-10 years"/>
    <x v="13"/>
  </r>
  <r>
    <n v="271"/>
    <x v="2"/>
    <x v="2"/>
    <s v="He/him"/>
    <d v="2019-12-17T00:00:00"/>
    <d v="2020-03-26T00:00:00"/>
    <n v="119669"/>
    <s v="Self employed"/>
    <s v="15-20 years"/>
    <x v="13"/>
    <s v="Other"/>
    <s v="He/him"/>
    <n v="100"/>
    <n v="3.3333333333333335"/>
    <x v="1"/>
    <x v="1"/>
    <s v="$100-200k"/>
    <s v="15-20 years"/>
    <x v="13"/>
  </r>
  <r>
    <n v="272"/>
    <x v="2"/>
    <x v="2"/>
    <s v="He/him"/>
    <d v="2020-03-11T00:00:00"/>
    <d v="2020-06-21T00:00:00"/>
    <n v="101604"/>
    <s v="Retired"/>
    <s v="20+ years"/>
    <x v="13"/>
    <s v="Other"/>
    <s v="He/him"/>
    <n v="102"/>
    <n v="3.4"/>
    <x v="1"/>
    <x v="1"/>
    <s v="$100-200k"/>
    <s v="20+ years"/>
    <x v="13"/>
  </r>
  <r>
    <n v="273"/>
    <x v="2"/>
    <x v="1"/>
    <s v="He/him"/>
    <d v="2019-05-03T00:00:00"/>
    <d v="2019-06-19T00:00:00"/>
    <n v="89446"/>
    <s v="K-12 Setting"/>
    <s v="20+ years"/>
    <x v="13"/>
    <s v="Spanish"/>
    <s v="He/him"/>
    <n v="47"/>
    <n v="1.5666666666666667"/>
    <x v="3"/>
    <x v="0"/>
    <s v="Less than $100k"/>
    <s v="20+ years"/>
    <x v="13"/>
  </r>
  <r>
    <n v="276"/>
    <x v="2"/>
    <x v="1"/>
    <s v="He/him"/>
    <d v="2020-05-08T00:00:00"/>
    <d v="2020-07-18T00:00:00"/>
    <n v="84931"/>
    <s v="Government"/>
    <s v="20+ years"/>
    <x v="13"/>
    <s v="Spanish"/>
    <s v="He/him"/>
    <n v="71"/>
    <n v="2.3666666666666667"/>
    <x v="2"/>
    <x v="0"/>
    <s v="Less than $100k"/>
    <s v="20+ years"/>
    <x v="13"/>
  </r>
  <r>
    <n v="277"/>
    <x v="2"/>
    <x v="1"/>
    <s v="He/him"/>
    <d v="2019-01-14T00:00:00"/>
    <d v="2019-03-25T00:00:00"/>
    <n v="78531"/>
    <s v="K-12 Setting"/>
    <s v="20+ years"/>
    <x v="13"/>
    <s v="Spanish"/>
    <s v="He/him"/>
    <n v="70"/>
    <n v="2.3333333333333335"/>
    <x v="2"/>
    <x v="0"/>
    <s v="Less than $100k"/>
    <s v="20+ years"/>
    <x v="13"/>
  </r>
  <r>
    <n v="299"/>
    <x v="2"/>
    <x v="0"/>
    <s v="He/him"/>
    <d v="2021-09-24T00:00:00"/>
    <d v="2021-12-14T00:00:00"/>
    <n v="66487"/>
    <s v="K-12 Setting"/>
    <s v="5-10 years"/>
    <x v="13"/>
    <s v="Other"/>
    <s v="He/him"/>
    <n v="81"/>
    <n v="2.7"/>
    <x v="2"/>
    <x v="0"/>
    <s v="Less than $100k"/>
    <s v="5-10 years"/>
    <x v="13"/>
  </r>
  <r>
    <n v="300"/>
    <x v="2"/>
    <x v="0"/>
    <s v="She/they"/>
    <d v="2020-09-16T00:00:00"/>
    <d v="2020-10-24T00:00:00"/>
    <n v="78032"/>
    <s v="K-12 Setting"/>
    <s v="5-10 years"/>
    <x v="13"/>
    <s v="Other"/>
    <s v="She/they"/>
    <n v="38"/>
    <n v="1.2666666666666666"/>
    <x v="3"/>
    <x v="0"/>
    <s v="Less than $100k"/>
    <s v="5-10 years"/>
    <x v="13"/>
  </r>
  <r>
    <n v="301"/>
    <x v="2"/>
    <x v="0"/>
    <s v="She/they"/>
    <d v="2021-02-28T00:00:00"/>
    <d v="2021-05-14T00:00:00"/>
    <n v="103922"/>
    <s v="K-12 Setting"/>
    <s v="5-10 years"/>
    <x v="13"/>
    <s v="Other"/>
    <s v="She/they"/>
    <n v="75"/>
    <n v="2.5"/>
    <x v="2"/>
    <x v="1"/>
    <s v="$100-200k"/>
    <s v="5-10 years"/>
    <x v="13"/>
  </r>
  <r>
    <n v="302"/>
    <x v="2"/>
    <x v="0"/>
    <s v="She/they"/>
    <d v="2020-07-03T00:00:00"/>
    <d v="2020-08-12T00:00:00"/>
    <n v="67054"/>
    <s v="K-12 Setting"/>
    <s v="5-10 years"/>
    <x v="13"/>
    <s v="Other"/>
    <s v="She/they"/>
    <n v="40"/>
    <n v="1.3333333333333333"/>
    <x v="3"/>
    <x v="0"/>
    <s v="Less than $100k"/>
    <s v="5-10 years"/>
    <x v="13"/>
  </r>
  <r>
    <n v="303"/>
    <x v="2"/>
    <x v="0"/>
    <s v="She/they"/>
    <d v="2020-10-24T00:00:00"/>
    <d v="2021-01-21T00:00:00"/>
    <n v="55029"/>
    <s v="Self employed"/>
    <s v="20+ years"/>
    <x v="13"/>
    <s v="Other"/>
    <s v="She/they"/>
    <n v="89"/>
    <n v="2.9666666666666668"/>
    <x v="2"/>
    <x v="0"/>
    <s v="Less than $100k"/>
    <s v="20+ years"/>
    <x v="13"/>
  </r>
  <r>
    <n v="304"/>
    <x v="2"/>
    <x v="0"/>
    <s v="She/they"/>
    <d v="2021-05-21T00:00:00"/>
    <d v="2021-08-30T00:00:00"/>
    <n v="70595"/>
    <s v="K-12 Setting"/>
    <s v="5-10 years"/>
    <x v="13"/>
    <s v="Other"/>
    <s v="She/they"/>
    <n v="101"/>
    <n v="3.3666666666666667"/>
    <x v="1"/>
    <x v="0"/>
    <s v="Less than $100k"/>
    <s v="5-10 years"/>
    <x v="13"/>
  </r>
  <r>
    <n v="184"/>
    <x v="0"/>
    <x v="1"/>
    <s v="She/her"/>
    <d v="2020-04-13T00:00:00"/>
    <d v="2020-06-14T00:00:00"/>
    <n v="201000"/>
    <s v="College"/>
    <s v="20+ years"/>
    <x v="14"/>
    <s v="Spanish"/>
    <s v="She/her"/>
    <n v="62"/>
    <n v="2.0666666666666669"/>
    <x v="2"/>
    <x v="1"/>
    <s v="$200k+"/>
    <s v="20+ years"/>
    <x v="14"/>
  </r>
  <r>
    <n v="185"/>
    <x v="0"/>
    <x v="1"/>
    <s v="He/him"/>
    <d v="2019-03-28T00:00:00"/>
    <d v="2019-05-05T00:00:00"/>
    <n v="62191"/>
    <s v="Self employed"/>
    <s v="20+ years"/>
    <x v="14"/>
    <s v="Spanish"/>
    <s v="He/him"/>
    <n v="38"/>
    <n v="1.2666666666666666"/>
    <x v="3"/>
    <x v="0"/>
    <s v="Less than $100k"/>
    <s v="20+ years"/>
    <x v="14"/>
  </r>
  <r>
    <n v="189"/>
    <x v="0"/>
    <x v="0"/>
    <s v="She/her"/>
    <d v="2019-06-02T00:00:00"/>
    <d v="2019-08-08T00:00:00"/>
    <n v="71251"/>
    <s v="For-profit"/>
    <s v="2-5 years"/>
    <x v="14"/>
    <s v="Other"/>
    <s v="She/her"/>
    <n v="67"/>
    <n v="2.2333333333333334"/>
    <x v="2"/>
    <x v="0"/>
    <s v="Less than $100k"/>
    <s v="2-5 years"/>
    <x v="14"/>
  </r>
  <r>
    <n v="192"/>
    <x v="1"/>
    <x v="0"/>
    <s v="He/him"/>
    <d v="2018-11-06T00:00:00"/>
    <d v="2018-12-19T00:00:00"/>
    <n v="92504"/>
    <s v="K-12 Setting"/>
    <s v="5-10 years"/>
    <x v="14"/>
    <s v="Other"/>
    <s v="He/him"/>
    <n v="43"/>
    <n v="1.4333333333333333"/>
    <x v="3"/>
    <x v="0"/>
    <s v="Less than $100k"/>
    <s v="5-10 years"/>
    <x v="14"/>
  </r>
  <r>
    <n v="198"/>
    <x v="1"/>
    <x v="0"/>
    <s v="He/him"/>
    <d v="2021-09-18T00:00:00"/>
    <d v="2022-01-13T00:00:00"/>
    <n v="151859"/>
    <s v="K-12 Setting"/>
    <s v="20+ years"/>
    <x v="14"/>
    <s v="Other"/>
    <s v="He/him"/>
    <n v="117"/>
    <n v="3.9"/>
    <x v="1"/>
    <x v="1"/>
    <s v="$100-200k"/>
    <s v="20+ years"/>
    <x v="14"/>
  </r>
  <r>
    <n v="274"/>
    <x v="2"/>
    <x v="1"/>
    <s v="She/her"/>
    <d v="2020-04-13T00:00:00"/>
    <d v="2020-06-14T00:00:00"/>
    <n v="201000"/>
    <s v="College"/>
    <s v="20+ years"/>
    <x v="14"/>
    <s v="Spanish"/>
    <s v="She/her"/>
    <n v="62"/>
    <n v="2.0666666666666669"/>
    <x v="2"/>
    <x v="1"/>
    <s v="$200k+"/>
    <s v="20+ years"/>
    <x v="14"/>
  </r>
  <r>
    <n v="275"/>
    <x v="2"/>
    <x v="1"/>
    <s v="He/him"/>
    <d v="2019-03-28T00:00:00"/>
    <d v="2019-05-05T00:00:00"/>
    <n v="62191"/>
    <s v="Self employed"/>
    <s v="20+ years"/>
    <x v="14"/>
    <s v="Spanish"/>
    <s v="He/him"/>
    <n v="38"/>
    <n v="1.2666666666666666"/>
    <x v="3"/>
    <x v="0"/>
    <s v="Less than $100k"/>
    <s v="20+ years"/>
    <x v="14"/>
  </r>
  <r>
    <n v="279"/>
    <x v="2"/>
    <x v="0"/>
    <s v="She/her"/>
    <d v="2019-06-02T00:00:00"/>
    <d v="2019-08-08T00:00:00"/>
    <n v="71251"/>
    <s v="For-profit"/>
    <s v="2-5 years"/>
    <x v="14"/>
    <s v="Other"/>
    <s v="She/her"/>
    <n v="67"/>
    <n v="2.2333333333333334"/>
    <x v="2"/>
    <x v="0"/>
    <s v="Less than $100k"/>
    <s v="2-5 years"/>
    <x v="14"/>
  </r>
  <r>
    <n v="283"/>
    <x v="2"/>
    <x v="0"/>
    <s v="He/him"/>
    <d v="2018-11-06T00:00:00"/>
    <d v="2018-12-19T00:00:00"/>
    <n v="92504"/>
    <s v="K-12 Setting"/>
    <s v="5-10 years"/>
    <x v="14"/>
    <s v="Other"/>
    <s v="He/him"/>
    <n v="43"/>
    <n v="1.4333333333333333"/>
    <x v="3"/>
    <x v="0"/>
    <s v="Less than $100k"/>
    <s v="5-10 years"/>
    <x v="14"/>
  </r>
  <r>
    <n v="289"/>
    <x v="2"/>
    <x v="0"/>
    <s v="He/him"/>
    <d v="2021-09-18T00:00:00"/>
    <d v="2022-01-13T00:00:00"/>
    <n v="151859"/>
    <s v="K-12 Setting"/>
    <s v="20+ years"/>
    <x v="14"/>
    <s v="Other"/>
    <s v="He/him"/>
    <n v="117"/>
    <n v="3.9"/>
    <x v="1"/>
    <x v="1"/>
    <s v="$100-200k"/>
    <s v="20+ years"/>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B0D42F-F9C2-4A24-81C1-061352EA88BA}" name="Residence" cacheId="2"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8">
  <location ref="A100:B107" firstHeaderRow="1" firstDataRow="1" firstDataCol="1"/>
  <pivotFields count="19">
    <pivotField dataField="1" showAll="0"/>
    <pivotField showAll="0">
      <items count="4">
        <item h="1" x="0"/>
        <item h="1" x="1"/>
        <item x="2"/>
        <item t="default"/>
      </items>
    </pivotField>
    <pivotField showAll="0"/>
    <pivotField showAll="0"/>
    <pivotField showAll="0"/>
    <pivotField showAll="0"/>
    <pivotField numFmtId="164" showAll="0"/>
    <pivotField showAll="0"/>
    <pivotField showAll="0"/>
    <pivotField axis="axisRow" showAll="0">
      <items count="30">
        <item m="1" x="28"/>
        <item m="1" x="20"/>
        <item m="1" x="24"/>
        <item h="1" x="14"/>
        <item m="1" x="15"/>
        <item m="1" x="16"/>
        <item m="1" x="17"/>
        <item m="1" x="18"/>
        <item m="1" x="19"/>
        <item m="1" x="21"/>
        <item m="1" x="22"/>
        <item m="1" x="23"/>
        <item m="1" x="25"/>
        <item m="1" x="26"/>
        <item m="1" x="27"/>
        <item x="0"/>
        <item x="1"/>
        <item x="2"/>
        <item x="3"/>
        <item x="4"/>
        <item x="5"/>
        <item x="6"/>
        <item x="7"/>
        <item x="8"/>
        <item x="9"/>
        <item x="10"/>
        <item x="11"/>
        <item x="12"/>
        <item x="13"/>
        <item t="default"/>
      </items>
    </pivotField>
    <pivotField showAll="0"/>
    <pivotField showAll="0"/>
    <pivotField numFmtId="1" showAll="0"/>
    <pivotField numFmtId="165" showAll="0"/>
    <pivotField showAll="0"/>
    <pivotField showAll="0"/>
    <pivotField showAll="0"/>
    <pivotField showAll="0"/>
    <pivotField showAll="0">
      <items count="30">
        <item m="1" x="28"/>
        <item m="1" x="20"/>
        <item x="14"/>
        <item m="1" x="24"/>
        <item m="1" x="15"/>
        <item m="1" x="16"/>
        <item m="1" x="17"/>
        <item m="1" x="18"/>
        <item m="1" x="19"/>
        <item m="1" x="21"/>
        <item m="1" x="22"/>
        <item m="1" x="23"/>
        <item m="1" x="25"/>
        <item m="1" x="26"/>
        <item m="1" x="27"/>
        <item x="0"/>
        <item x="1"/>
        <item x="2"/>
        <item x="3"/>
        <item x="4"/>
        <item x="5"/>
        <item x="6"/>
        <item x="7"/>
        <item x="8"/>
        <item x="9"/>
        <item x="10"/>
        <item x="11"/>
        <item x="12"/>
        <item x="13"/>
        <item t="default"/>
      </items>
    </pivotField>
  </pivotFields>
  <rowFields count="1">
    <field x="9"/>
  </rowFields>
  <rowItems count="7">
    <i>
      <x v="17"/>
    </i>
    <i>
      <x v="19"/>
    </i>
    <i>
      <x v="24"/>
    </i>
    <i>
      <x v="25"/>
    </i>
    <i>
      <x v="26"/>
    </i>
    <i>
      <x v="28"/>
    </i>
    <i t="grand">
      <x/>
    </i>
  </rowItems>
  <colItems count="1">
    <i/>
  </colItems>
  <dataFields count="1">
    <dataField name="Count of ID" fld="0" subtotal="count" baseField="0" baseItem="0"/>
  </dataFields>
  <formats count="5">
    <format dxfId="5">
      <pivotArea type="all" dataOnly="0" outline="0" fieldPosition="0"/>
    </format>
    <format dxfId="4">
      <pivotArea outline="0" collapsedLevelsAreSubtotals="1" fieldPosition="0"/>
    </format>
    <format dxfId="3">
      <pivotArea field="9" type="button" dataOnly="0" labelOnly="1" outline="0" axis="axisRow" fieldPosition="0"/>
    </format>
    <format dxfId="2">
      <pivotArea dataOnly="0" labelOnly="1" grandRow="1" outline="0" fieldPosition="0"/>
    </format>
    <format dxfId="1">
      <pivotArea dataOnly="0" labelOnly="1" outline="0" axis="axisValues" fieldPosition="0"/>
    </format>
  </formats>
  <chartFormats count="2">
    <chartFormat chart="5" format="0"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6A7D4FE-4E87-4F1F-8A02-D2DA8EFF0096}" name="Income" cacheId="2"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3">
  <location ref="A75:B78" firstHeaderRow="1" firstDataRow="1" firstDataCol="1"/>
  <pivotFields count="19">
    <pivotField dataField="1" showAll="0"/>
    <pivotField showAll="0">
      <items count="4">
        <item h="1" x="0"/>
        <item h="1" x="1"/>
        <item x="2"/>
        <item t="default"/>
      </items>
    </pivotField>
    <pivotField showAll="0"/>
    <pivotField showAll="0"/>
    <pivotField showAll="0"/>
    <pivotField showAll="0"/>
    <pivotField numFmtId="164" showAll="0"/>
    <pivotField showAll="0"/>
    <pivotField showAll="0"/>
    <pivotField showAll="0"/>
    <pivotField showAll="0"/>
    <pivotField showAll="0"/>
    <pivotField numFmtId="1" showAll="0"/>
    <pivotField numFmtId="165" showAll="0"/>
    <pivotField showAll="0"/>
    <pivotField axis="axisRow" showAll="0">
      <items count="3">
        <item x="1"/>
        <item x="0"/>
        <item t="default"/>
      </items>
    </pivotField>
    <pivotField showAll="0"/>
    <pivotField showAll="0"/>
    <pivotField showAll="0"/>
  </pivotFields>
  <rowFields count="1">
    <field x="15"/>
  </rowFields>
  <rowItems count="3">
    <i>
      <x/>
    </i>
    <i>
      <x v="1"/>
    </i>
    <i t="grand">
      <x/>
    </i>
  </rowItems>
  <colItems count="1">
    <i/>
  </colItems>
  <dataFields count="1">
    <dataField name="Count of ID" fld="0" subtotal="count" baseField="0" baseItem="0"/>
  </dataFields>
  <formats count="6">
    <format dxfId="11">
      <pivotArea type="all" dataOnly="0" outline="0" fieldPosition="0"/>
    </format>
    <format dxfId="10">
      <pivotArea outline="0" collapsedLevelsAreSubtotals="1" fieldPosition="0"/>
    </format>
    <format dxfId="9">
      <pivotArea field="15" type="button" dataOnly="0" labelOnly="1" outline="0" axis="axisRow" fieldPosition="0"/>
    </format>
    <format dxfId="8">
      <pivotArea dataOnly="0" labelOnly="1" fieldPosition="0">
        <references count="1">
          <reference field="15" count="0"/>
        </references>
      </pivotArea>
    </format>
    <format dxfId="7">
      <pivotArea dataOnly="0" labelOnly="1" grandRow="1" outline="0" fieldPosition="0"/>
    </format>
    <format dxfId="6">
      <pivotArea dataOnly="0" labelOnly="1" outline="0" axis="axisValues" fieldPosition="0"/>
    </format>
  </format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15" count="1" selected="0">
            <x v="0"/>
          </reference>
        </references>
      </pivotArea>
    </chartFormat>
    <chartFormat chart="2" format="6">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F5D039A-01FC-4D35-89C7-61AB90086049}" name="Language" cacheId="2"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2">
  <location ref="A6:B10" firstHeaderRow="1" firstDataRow="1" firstDataCol="1"/>
  <pivotFields count="19">
    <pivotField dataField="1" showAll="0"/>
    <pivotField showAll="0">
      <items count="4">
        <item h="1" x="0"/>
        <item h="1" x="1"/>
        <item x="2"/>
        <item t="default"/>
      </items>
    </pivotField>
    <pivotField axis="axisRow" showAll="0" sortType="ascending">
      <items count="7">
        <item x="0"/>
        <item x="3"/>
        <item x="2"/>
        <item x="4"/>
        <item x="1"/>
        <item x="5"/>
        <item t="default"/>
      </items>
      <autoSortScope>
        <pivotArea dataOnly="0" outline="0" fieldPosition="0">
          <references count="1">
            <reference field="4294967294" count="1" selected="0">
              <x v="0"/>
            </reference>
          </references>
        </pivotArea>
      </autoSortScope>
    </pivotField>
    <pivotField showAll="0"/>
    <pivotField numFmtId="14" showAll="0"/>
    <pivotField numFmtId="14" showAll="0"/>
    <pivotField numFmtId="164" showAll="0"/>
    <pivotField showAll="0"/>
    <pivotField showAll="0"/>
    <pivotField showAll="0"/>
    <pivotField showAll="0"/>
    <pivotField showAll="0"/>
    <pivotField numFmtId="1" showAll="0"/>
    <pivotField numFmtId="165" showAll="0"/>
    <pivotField showAll="0"/>
    <pivotField showAll="0"/>
    <pivotField showAll="0"/>
    <pivotField showAll="0"/>
    <pivotField showAll="0"/>
  </pivotFields>
  <rowFields count="1">
    <field x="2"/>
  </rowFields>
  <rowItems count="4">
    <i>
      <x v="4"/>
    </i>
    <i>
      <x v="2"/>
    </i>
    <i>
      <x/>
    </i>
    <i t="grand">
      <x/>
    </i>
  </rowItems>
  <colItems count="1">
    <i/>
  </colItems>
  <dataFields count="1">
    <dataField name="Count of ID" fld="0" subtotal="count" baseField="0" baseItem="1998289220"/>
  </dataFields>
  <formats count="6">
    <format dxfId="17">
      <pivotArea type="all" dataOnly="0" outline="0" fieldPosition="0"/>
    </format>
    <format dxfId="16">
      <pivotArea outline="0" collapsedLevelsAreSubtotals="1" fieldPosition="0"/>
    </format>
    <format dxfId="15">
      <pivotArea field="2" type="button" dataOnly="0" labelOnly="1" outline="0" axis="axisRow" fieldPosition="0"/>
    </format>
    <format dxfId="14">
      <pivotArea dataOnly="0" labelOnly="1" fieldPosition="0">
        <references count="1">
          <reference field="2" count="5">
            <x v="0"/>
            <x v="1"/>
            <x v="2"/>
            <x v="4"/>
            <x v="5"/>
          </reference>
        </references>
      </pivotArea>
    </format>
    <format dxfId="13">
      <pivotArea dataOnly="0" labelOnly="1" grandRow="1" outline="0" fieldPosition="0"/>
    </format>
    <format dxfId="12">
      <pivotArea dataOnly="0" labelOnly="1" outline="0" axis="axisValues" fieldPosition="0"/>
    </format>
  </formats>
  <chartFormats count="3">
    <chartFormat chart="3" format="0"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1" format="1">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CF0B434-D5CF-4250-9633-5A169B659866}" name="Months in Program" cacheId="2"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4">
  <location ref="A47:B52" firstHeaderRow="1" firstDataRow="1" firstDataCol="1"/>
  <pivotFields count="19">
    <pivotField dataField="1" showAll="0"/>
    <pivotField showAll="0">
      <items count="4">
        <item h="1" x="0"/>
        <item h="1" x="1"/>
        <item x="2"/>
        <item t="default"/>
      </items>
    </pivotField>
    <pivotField showAll="0"/>
    <pivotField showAll="0"/>
    <pivotField numFmtId="14" showAll="0"/>
    <pivotField numFmtId="14" showAll="0"/>
    <pivotField numFmtId="164" showAll="0"/>
    <pivotField showAll="0"/>
    <pivotField showAll="0"/>
    <pivotField showAll="0"/>
    <pivotField showAll="0"/>
    <pivotField showAll="0"/>
    <pivotField numFmtId="1" showAll="0"/>
    <pivotField numFmtId="165" showAll="0"/>
    <pivotField axis="axisRow" showAll="0">
      <items count="5">
        <item x="0"/>
        <item x="3"/>
        <item x="2"/>
        <item x="1"/>
        <item t="default"/>
      </items>
    </pivotField>
    <pivotField showAll="0"/>
    <pivotField showAll="0"/>
    <pivotField showAll="0"/>
    <pivotField showAll="0"/>
  </pivotFields>
  <rowFields count="1">
    <field x="14"/>
  </rowFields>
  <rowItems count="5">
    <i>
      <x/>
    </i>
    <i>
      <x v="1"/>
    </i>
    <i>
      <x v="2"/>
    </i>
    <i>
      <x v="3"/>
    </i>
    <i t="grand">
      <x/>
    </i>
  </rowItems>
  <colItems count="1">
    <i/>
  </colItems>
  <dataFields count="1">
    <dataField name="Count of ID" fld="0" subtotal="count" baseField="9" baseItem="0"/>
  </dataFields>
  <formats count="6">
    <format dxfId="23">
      <pivotArea type="all" dataOnly="0" outline="0" fieldPosition="0"/>
    </format>
    <format dxfId="22">
      <pivotArea outline="0" collapsedLevelsAreSubtotals="1" fieldPosition="0"/>
    </format>
    <format dxfId="21">
      <pivotArea field="14" type="button" dataOnly="0" labelOnly="1" outline="0" axis="axisRow" fieldPosition="0"/>
    </format>
    <format dxfId="20">
      <pivotArea dataOnly="0" labelOnly="1" fieldPosition="0">
        <references count="1">
          <reference field="14" count="3">
            <x v="1"/>
            <x v="2"/>
            <x v="3"/>
          </reference>
        </references>
      </pivotArea>
    </format>
    <format dxfId="19">
      <pivotArea dataOnly="0" labelOnly="1" grandRow="1" outline="0" fieldPosition="0"/>
    </format>
    <format dxfId="18">
      <pivotArea dataOnly="0" labelOnly="1" outline="0" axis="axisValues" fieldPosition="0"/>
    </format>
  </formats>
  <chartFormats count="2">
    <chartFormat chart="1"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dRichValueWebImage.xml.rels><?xml version="1.0" encoding="UTF-8" standalone="yes"?>
<Relationships xmlns="http://schemas.openxmlformats.org/package/2006/relationships"><Relationship Id="rId13" Type="http://schemas.openxmlformats.org/officeDocument/2006/relationships/hyperlink" Target="https://www.bing.com/th?id=OSK.40b19650ace0234fdb053333f72c8df0&amp;qlt=95" TargetMode="External"/><Relationship Id="rId18" Type="http://schemas.openxmlformats.org/officeDocument/2006/relationships/hyperlink" Target="https://www.bing.com/images/search?form=xlimg&amp;q=Oklahoma" TargetMode="External"/><Relationship Id="rId26" Type="http://schemas.openxmlformats.org/officeDocument/2006/relationships/hyperlink" Target="https://www.bing.com/images/search?form=xlimg&amp;q=New%20York%20(state)" TargetMode="External"/><Relationship Id="rId39" Type="http://schemas.openxmlformats.org/officeDocument/2006/relationships/hyperlink" Target="https://www.bing.com/th?id=OSK.cc9a59b5d0aee92297dea269af079e05&amp;qlt=95" TargetMode="External"/><Relationship Id="rId21" Type="http://schemas.openxmlformats.org/officeDocument/2006/relationships/hyperlink" Target="https://www.bing.com/th?id=OSK.6e99b3a35b5283679ec93f7f63efad4b&amp;qlt=95" TargetMode="External"/><Relationship Id="rId34" Type="http://schemas.openxmlformats.org/officeDocument/2006/relationships/hyperlink" Target="https://www.bing.com/images/search?form=xlimg&amp;q=Tennessee" TargetMode="External"/><Relationship Id="rId42" Type="http://schemas.openxmlformats.org/officeDocument/2006/relationships/hyperlink" Target="https://www.bing.com/images/search?form=xlimg&amp;q=South%20Dakota" TargetMode="External"/><Relationship Id="rId47" Type="http://schemas.openxmlformats.org/officeDocument/2006/relationships/hyperlink" Target="https://www.bing.com/th?id=OSK.AuwxgcemyCK834doNgp6fXlEbn9CFY9Bd50MoXCTDTc&amp;qlt=95" TargetMode="External"/><Relationship Id="rId50" Type="http://schemas.openxmlformats.org/officeDocument/2006/relationships/hyperlink" Target="https://www.bing.com/images/search?form=xlimg&amp;q=Louisiana" TargetMode="External"/><Relationship Id="rId55" Type="http://schemas.openxmlformats.org/officeDocument/2006/relationships/hyperlink" Target="https://www.bing.com/th?id=OSK.30f6ffb26c364242598d48e9d6059bfb&amp;qlt=95" TargetMode="External"/><Relationship Id="rId7" Type="http://schemas.openxmlformats.org/officeDocument/2006/relationships/hyperlink" Target="https://www.bing.com/th?id=OSK.482b3ee86f530b13c2d2773e2bfe5e95&amp;qlt=95" TargetMode="External"/><Relationship Id="rId2" Type="http://schemas.openxmlformats.org/officeDocument/2006/relationships/hyperlink" Target="https://www.bing.com/images/search?form=xlimg&amp;q=California" TargetMode="External"/><Relationship Id="rId16" Type="http://schemas.openxmlformats.org/officeDocument/2006/relationships/hyperlink" Target="https://www.bing.com/images/search?form=xlimg&amp;q=Saint%20Paul,%20Minnesota" TargetMode="External"/><Relationship Id="rId29" Type="http://schemas.openxmlformats.org/officeDocument/2006/relationships/hyperlink" Target="https://www.bing.com/th?id=OSK.59f6fd6fb58b5bde34d283beef8c8e65&amp;qlt=95" TargetMode="External"/><Relationship Id="rId11" Type="http://schemas.openxmlformats.org/officeDocument/2006/relationships/hyperlink" Target="https://www.bing.com/th?id=OSK.d2cbe9d479b16031244940af5a917692&amp;qlt=95" TargetMode="External"/><Relationship Id="rId24" Type="http://schemas.openxmlformats.org/officeDocument/2006/relationships/hyperlink" Target="https://www.bing.com/images/search?form=xlimg&amp;q=Helena,%20Montana" TargetMode="External"/><Relationship Id="rId32" Type="http://schemas.openxmlformats.org/officeDocument/2006/relationships/hyperlink" Target="https://www.bing.com/images/search?form=xlimg&amp;q=Salem,%20Oregon" TargetMode="External"/><Relationship Id="rId37" Type="http://schemas.openxmlformats.org/officeDocument/2006/relationships/hyperlink" Target="https://www.bing.com/th?id=OSK.c00116602405ef2e44b62c8d9cde71d0&amp;qlt=95" TargetMode="External"/><Relationship Id="rId40" Type="http://schemas.openxmlformats.org/officeDocument/2006/relationships/hyperlink" Target="https://www.bing.com/images/search?form=xlimg&amp;q=Boise,%20Idaho" TargetMode="External"/><Relationship Id="rId45" Type="http://schemas.openxmlformats.org/officeDocument/2006/relationships/hyperlink" Target="https://www.bing.com/th?id=OSK.7a317c296be07786cf960d020cbf3889&amp;qlt=95" TargetMode="External"/><Relationship Id="rId53" Type="http://schemas.openxmlformats.org/officeDocument/2006/relationships/hyperlink" Target="https://www.bing.com/th?id=OSK.9bdab94d5c4fa5aee1d75fc9308a02fb&amp;qlt=95" TargetMode="External"/><Relationship Id="rId5" Type="http://schemas.openxmlformats.org/officeDocument/2006/relationships/hyperlink" Target="https://www.bing.com/th?id=OSK.7bfbead25a8cd788f9ef5c17097be1bc&amp;qlt=95" TargetMode="External"/><Relationship Id="rId10" Type="http://schemas.openxmlformats.org/officeDocument/2006/relationships/hyperlink" Target="https://www.bing.com/images/search?form=xlimg&amp;q=Maryland" TargetMode="External"/><Relationship Id="rId19" Type="http://schemas.openxmlformats.org/officeDocument/2006/relationships/hyperlink" Target="https://www.bing.com/th?id=OSK.544cb91137614b36e4cbcbf5b48e374c&amp;qlt=95" TargetMode="External"/><Relationship Id="rId31" Type="http://schemas.openxmlformats.org/officeDocument/2006/relationships/hyperlink" Target="https://www.bing.com/th?id=OSK.XeRORD8THDWCwk5eOLDVIRP907U9xmfjYm732T8tnKE&amp;qlt=95" TargetMode="External"/><Relationship Id="rId44" Type="http://schemas.openxmlformats.org/officeDocument/2006/relationships/hyperlink" Target="https://www.bing.com/images/search?form=xlimg&amp;q=Pierre,%20South%20Dakota" TargetMode="External"/><Relationship Id="rId52" Type="http://schemas.openxmlformats.org/officeDocument/2006/relationships/hyperlink" Target="https://www.bing.com/images/search?form=xlimg&amp;q=Baton%20Rouge,%20Louisiana" TargetMode="External"/><Relationship Id="rId4" Type="http://schemas.openxmlformats.org/officeDocument/2006/relationships/hyperlink" Target="https://www.bing.com/images/search?form=xlimg&amp;q=Sacramento,%20California" TargetMode="External"/><Relationship Id="rId9" Type="http://schemas.openxmlformats.org/officeDocument/2006/relationships/hyperlink" Target="https://www.bing.com/th?id=OSK.ccb188ecd437210577d64ae4cfbdccd3&amp;qlt=95" TargetMode="External"/><Relationship Id="rId14" Type="http://schemas.openxmlformats.org/officeDocument/2006/relationships/hyperlink" Target="https://www.bing.com/images/search?form=xlimg&amp;q=Minnesota" TargetMode="External"/><Relationship Id="rId22" Type="http://schemas.openxmlformats.org/officeDocument/2006/relationships/hyperlink" Target="https://www.bing.com/images/search?form=xlimg&amp;q=Montana" TargetMode="External"/><Relationship Id="rId27" Type="http://schemas.openxmlformats.org/officeDocument/2006/relationships/hyperlink" Target="https://www.bing.com/th?id=OSK.71865562d5e20abbd6adcbad9e32525d&amp;qlt=95" TargetMode="External"/><Relationship Id="rId30" Type="http://schemas.openxmlformats.org/officeDocument/2006/relationships/hyperlink" Target="https://www.bing.com/images/search?form=xlimg&amp;q=Oregon" TargetMode="External"/><Relationship Id="rId35" Type="http://schemas.openxmlformats.org/officeDocument/2006/relationships/hyperlink" Target="https://www.bing.com/th?id=OSK.ENr4k81bw7Edgq624XfteWatyVC8Ud5TqgloAmP271A&amp;qlt=95" TargetMode="External"/><Relationship Id="rId43" Type="http://schemas.openxmlformats.org/officeDocument/2006/relationships/hyperlink" Target="https://www.bing.com/th?id=OSK.4f1758040922a1d665e27edf92d6bdad&amp;qlt=95" TargetMode="External"/><Relationship Id="rId48" Type="http://schemas.openxmlformats.org/officeDocument/2006/relationships/hyperlink" Target="https://www.bing.com/images/search?form=xlimg&amp;q=Tallahassee,%20Florida" TargetMode="External"/><Relationship Id="rId56" Type="http://schemas.openxmlformats.org/officeDocument/2006/relationships/hyperlink" Target="https://www.bing.com/images/search?form=xlimg&amp;q=Austin,%20Texas" TargetMode="External"/><Relationship Id="rId8" Type="http://schemas.openxmlformats.org/officeDocument/2006/relationships/hyperlink" Target="https://www.bing.com/images/search?form=xlimg&amp;q=Harrisburg,%20Pennsylvania" TargetMode="External"/><Relationship Id="rId51" Type="http://schemas.openxmlformats.org/officeDocument/2006/relationships/hyperlink" Target="https://www.bing.com/th?id=OSK.addbbb0fc289aa98dccaccd8f13b8997&amp;qlt=95" TargetMode="External"/><Relationship Id="rId3" Type="http://schemas.openxmlformats.org/officeDocument/2006/relationships/hyperlink" Target="https://www.bing.com/th?id=OSK.27c4218c5694d1f12d879a01cd40a15b&amp;qlt=95" TargetMode="External"/><Relationship Id="rId12" Type="http://schemas.openxmlformats.org/officeDocument/2006/relationships/hyperlink" Target="https://www.bing.com/images/search?form=xlimg&amp;q=Annapolis,%20Maryland" TargetMode="External"/><Relationship Id="rId17" Type="http://schemas.openxmlformats.org/officeDocument/2006/relationships/hyperlink" Target="https://www.bing.com/th?id=OSK.dc4854218778b6f007a0fb39483a9a3f&amp;qlt=95" TargetMode="External"/><Relationship Id="rId25" Type="http://schemas.openxmlformats.org/officeDocument/2006/relationships/hyperlink" Target="https://www.bing.com/th?id=OSK.cba7f275842a20f49b98d704e1366fd5&amp;qlt=95" TargetMode="External"/><Relationship Id="rId33" Type="http://schemas.openxmlformats.org/officeDocument/2006/relationships/hyperlink" Target="https://www.bing.com/th?id=OSK.592387ac5e24ec192ad9be5348bec458&amp;qlt=95" TargetMode="External"/><Relationship Id="rId38" Type="http://schemas.openxmlformats.org/officeDocument/2006/relationships/hyperlink" Target="https://www.bing.com/images/search?form=xlimg&amp;q=Idaho" TargetMode="External"/><Relationship Id="rId46" Type="http://schemas.openxmlformats.org/officeDocument/2006/relationships/hyperlink" Target="https://www.bing.com/images/search?form=xlimg&amp;q=Florida" TargetMode="External"/><Relationship Id="rId20" Type="http://schemas.openxmlformats.org/officeDocument/2006/relationships/hyperlink" Target="https://www.bing.com/images/search?form=xlimg&amp;q=Oklahoma%20City" TargetMode="External"/><Relationship Id="rId41" Type="http://schemas.openxmlformats.org/officeDocument/2006/relationships/hyperlink" Target="https://www.bing.com/th?id=OSK.ce2e5180d9b117e617e17fc235f4e569&amp;qlt=95" TargetMode="External"/><Relationship Id="rId54" Type="http://schemas.openxmlformats.org/officeDocument/2006/relationships/hyperlink" Target="https://www.bing.com/images/search?form=xlimg&amp;q=Texas" TargetMode="External"/><Relationship Id="rId1" Type="http://schemas.openxmlformats.org/officeDocument/2006/relationships/hyperlink" Target="https://www.bing.com/th?id=OSK.8319dbaa13fead960d37449c46d8afd4&amp;qlt=95" TargetMode="External"/><Relationship Id="rId6" Type="http://schemas.openxmlformats.org/officeDocument/2006/relationships/hyperlink" Target="https://www.bing.com/images/search?form=xlimg&amp;q=Pennsylvania" TargetMode="External"/><Relationship Id="rId15" Type="http://schemas.openxmlformats.org/officeDocument/2006/relationships/hyperlink" Target="https://www.bing.com/th?id=OSK.63f27401c645b80f8a485d4fdef6145f&amp;qlt=95" TargetMode="External"/><Relationship Id="rId23" Type="http://schemas.openxmlformats.org/officeDocument/2006/relationships/hyperlink" Target="https://www.bing.com/th?id=OSK.d3658dcad8ff109ce55d8febdfe8825d&amp;qlt=95" TargetMode="External"/><Relationship Id="rId28" Type="http://schemas.openxmlformats.org/officeDocument/2006/relationships/hyperlink" Target="https://www.bing.com/images/search?form=xlimg&amp;q=Albany,%20New%20York" TargetMode="External"/><Relationship Id="rId36" Type="http://schemas.openxmlformats.org/officeDocument/2006/relationships/hyperlink" Target="https://www.bing.com/images/search?form=xlimg&amp;q=Nashville,%20Tennessee" TargetMode="External"/><Relationship Id="rId49" Type="http://schemas.openxmlformats.org/officeDocument/2006/relationships/hyperlink" Target="https://www.bing.com/th?id=OSK.fa968de5bc9179e15dd5970b87b94444&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Srd>
</file>

<file path=xl/richData/rdarray.xml><?xml version="1.0" encoding="utf-8"?>
<arrayData xmlns="http://schemas.microsoft.com/office/spreadsheetml/2017/richdata2" count="35">
  <a r="4">
    <v t="r">9</v>
    <v t="r">10</v>
    <v t="r">11</v>
    <v t="r">12</v>
  </a>
  <a r="1">
    <v t="s">English language</v>
  </a>
  <a r="1">
    <v t="s">Pacific Time Zone</v>
  </a>
  <a r="1">
    <v t="r">43</v>
  </a>
  <a r="4">
    <v t="r">57</v>
    <v t="r">58</v>
    <v t="r">59</v>
    <v t="r">60</v>
  </a>
  <a r="1">
    <v t="s">Eastern Time Zone</v>
  </a>
  <a r="1">
    <v t="r">89</v>
  </a>
  <a r="4">
    <v t="r">103</v>
    <v t="r">104</v>
    <v t="r">105</v>
    <v t="r">106</v>
  </a>
  <a r="1">
    <v t="r">132</v>
  </a>
  <a r="4">
    <v t="r">146</v>
    <v t="r">147</v>
    <v t="r">148</v>
    <v t="r">149</v>
  </a>
  <a r="1">
    <v t="s">Central Time Zone</v>
  </a>
  <a r="1">
    <v t="r">174</v>
  </a>
  <a r="4">
    <v t="r">187</v>
    <v t="r">188</v>
    <v t="r">189</v>
    <v t="r">190</v>
  </a>
  <a r="1">
    <v t="r">217</v>
  </a>
  <a r="4">
    <v t="r">231</v>
    <v t="r">232</v>
    <v t="r">233</v>
    <v t="r">234</v>
  </a>
  <a r="1">
    <v t="r">257</v>
  </a>
  <a r="1">
    <v t="s">Mountain Time Zone</v>
  </a>
  <a r="4">
    <v t="r">272</v>
    <v t="r">273</v>
    <v t="r">274</v>
    <v t="r">275</v>
  </a>
  <a r="1">
    <v t="r">300</v>
  </a>
  <a r="4">
    <v t="r">314</v>
    <v t="r">315</v>
    <v t="r">316</v>
    <v t="r">317</v>
  </a>
  <a r="1">
    <v t="r">344</v>
  </a>
  <a r="4">
    <v t="r">357</v>
    <v t="r">358</v>
    <v t="r">359</v>
    <v t="r">360</v>
  </a>
  <a r="2">
    <v t="s">Eastern Time Zone</v>
    <v t="s">Central Time Zone</v>
  </a>
  <a r="1">
    <v t="r">384</v>
  </a>
  <a r="4">
    <v t="r">397</v>
    <v t="r">398</v>
    <v t="r">399</v>
    <v t="r">400</v>
  </a>
  <a r="1">
    <v t="r">422</v>
  </a>
  <a r="4">
    <v t="r">436</v>
    <v t="r">437</v>
    <v t="r">438</v>
    <v t="r">439</v>
  </a>
  <a r="2">
    <v t="s">Central Time Zone</v>
    <v t="s">Mountain Time Zone</v>
  </a>
  <a r="1">
    <v t="r">460</v>
  </a>
  <a r="4">
    <v t="r">474</v>
    <v t="r">475</v>
    <v t="r">476</v>
    <v t="r">477</v>
  </a>
  <a r="1">
    <v t="r">502</v>
  </a>
  <a r="4">
    <v t="r">516</v>
    <v t="r">517</v>
    <v t="r">518</v>
    <v t="r">519</v>
  </a>
  <a r="2">
    <v t="r">545</v>
    <v t="r">546</v>
  </a>
  <a r="4">
    <v t="r">560</v>
    <v t="r">561</v>
    <v t="r">562</v>
    <v t="r">563</v>
  </a>
  <a r="1">
    <v t="r">587</v>
  </a>
</arrayData>
</file>

<file path=xl/richData/rdrichvalue.xml><?xml version="1.0" encoding="utf-8"?>
<rvData xmlns="http://schemas.microsoft.com/office/spreadsheetml/2017/richdata" count="593">
  <rv s="0">
    <v>536870912</v>
    <v>California</v>
    <v>3009d91d-d582-4c34-85ba-772ba09e5be1</v>
    <v>en-US</v>
    <v>Map</v>
  </rv>
  <rv s="1">
    <fb>423970</fb>
    <v>11</v>
  </rv>
  <rv s="1">
    <fb>102350</fb>
    <v>11</v>
  </rv>
  <rv s="0">
    <v>536870912</v>
    <v>Sacramento</v>
    <v>4a1a8070-cc3d-4060-af9c-08ccbbca73d7</v>
    <v>en-US</v>
    <v>Map</v>
  </rv>
  <rv s="0">
    <v>536870912</v>
    <v>United States of America</v>
    <v>5232ed96-85b1-2edb-12c6-63e6c597a1de</v>
    <v>en-US</v>
    <v>Map</v>
  </rv>
  <rv s="1">
    <fb>12717801</fb>
    <v>11</v>
  </rv>
  <rv s="1">
    <fb>14060525</fb>
    <v>11</v>
  </rv>
  <rv s="2">
    <v>0</v>
    <v>9</v>
    <v>0</v>
    <v>7</v>
    <v>0</v>
    <v>Image of California</v>
  </rv>
  <rv s="0">
    <v>536870912</v>
    <v>Los Angeles</v>
    <v>9958ca5c-ea31-4e71-8a17-bd1e7839c723</v>
    <v>en-US</v>
    <v>Map</v>
  </rv>
  <rv s="0">
    <v>805306368</v>
    <v>Gavin Newsom (Governor)</v>
    <v>ddd0ecbf-d7a9-4913-80c4-8eca3d95b4f2</v>
    <v>en-US</v>
    <v>Generic</v>
  </rv>
  <rv s="0">
    <v>805306368</v>
    <v>Eleni Kounalakis (Lieutenant governor)</v>
    <v>c8b4c34f-e58f-d4cc-2651-1b432d67c11a</v>
    <v>en-US</v>
    <v>Generic</v>
  </rv>
  <rv s="0">
    <v>805306368</v>
    <v>Alex Padilla (Senate)</v>
    <v>7f531c9a-64f3-c8e6-afb0-26647030a74e</v>
    <v>en-US</v>
    <v>Generic</v>
  </rv>
  <rv s="0">
    <v>805306368</v>
    <v>Laphonza Butler (Senate)</v>
    <v>425b0338-8392-f476-80ac-4f7cb764d82e</v>
    <v>en-US</v>
    <v>Generic</v>
  </rv>
  <rv s="3">
    <v>0</v>
  </rv>
  <rv s="4">
    <v>https://www.bing.com/search?q=california&amp;form=skydnc</v>
    <v>Learn more on Bing</v>
  </rv>
  <rv s="1">
    <fb>1255</fb>
    <v>12</v>
  </rv>
  <rv s="1">
    <fb>61818</fb>
    <v>12</v>
  </rv>
  <rv s="1">
    <fb>385500</fb>
    <v>12</v>
  </rv>
  <rv s="3">
    <v>1</v>
  </rv>
  <rv s="1">
    <fb>2.96</fb>
    <v>13</v>
  </rv>
  <rv s="1">
    <fb>39538223</fb>
    <v>11</v>
  </rv>
  <rv s="1">
    <fb>5.4000000000000006E-2</fb>
    <v>14</v>
  </rv>
  <rv s="1">
    <fb>0.13300000000000001</fb>
    <v>14</v>
  </rv>
  <rv s="1">
    <fb>1.7000000000000001E-2</fb>
    <v>15</v>
  </rv>
  <rv s="1">
    <fb>0.14699999999999999</fb>
    <v>14</v>
  </rv>
  <rv s="1">
    <fb>0.314</fb>
    <v>14</v>
  </rv>
  <rv s="1">
    <fb>6.5000000000000002E-2</fb>
    <v>14</v>
  </rv>
  <rv s="1">
    <fb>0.27</fb>
    <v>14</v>
  </rv>
  <rv s="1">
    <fb>0.81799999999999995</fb>
    <v>14</v>
  </rv>
  <rv s="1">
    <fb>0.38799999999999996</fb>
    <v>14</v>
  </rv>
  <rv s="1">
    <fb>0.63100000000000001</fb>
    <v>14</v>
  </rv>
  <rv s="1">
    <fb>5.0000000000000001E-3</fb>
    <v>14</v>
  </rv>
  <rv s="1">
    <fb>6.8000000000000005E-2</fb>
    <v>14</v>
  </rv>
  <rv s="1">
    <fb>3.7999999999999999E-2</fb>
    <v>14</v>
  </rv>
  <rv s="1">
    <fb>0.23300000000000001</fb>
    <v>14</v>
  </rv>
  <rv s="1">
    <fb>6.4000000000000001E-2</fb>
    <v>14</v>
  </rv>
  <rv s="1">
    <fb>0.72900000000000009</fb>
    <v>14</v>
  </rv>
  <rv s="3">
    <v>2</v>
  </rv>
  <rv s="5">
    <v>#VALUE!</v>
    <v>en-US</v>
    <v>3009d91d-d582-4c34-85ba-772ba09e5be1</v>
    <v>536870912</v>
    <v>1</v>
    <v>4</v>
    <v>5</v>
    <v>California</v>
    <v>7</v>
    <v>8</v>
    <v>Map</v>
    <v>9</v>
    <v>10</v>
    <v>US-CA</v>
    <v>1</v>
    <v>2</v>
    <v>3</v>
    <v>4</v>
    <v>California is a state in the Western region of the United States. It borders Oregon to the north, Nevada and Arizona to the east, and the Mexican state of Baja California to the south; it has a coastline along the Pacific Ocean to the west. With ...</v>
    <v>5</v>
    <v>6</v>
    <v>7</v>
    <v>8</v>
    <v>13</v>
    <v>14</v>
    <v>15</v>
    <v>16</v>
    <v>17</v>
    <v>California</v>
    <v>18</v>
    <v>19</v>
    <v>20</v>
    <v>21</v>
    <v>22</v>
    <v>23</v>
    <v>24</v>
    <v>25</v>
    <v>26</v>
    <v>27</v>
    <v>28</v>
    <v>29</v>
    <v>30</v>
    <v>31</v>
    <v>32</v>
    <v>33</v>
    <v>34</v>
    <v>35</v>
    <v>36</v>
    <v>37</v>
    <v>California</v>
    <v>mdp/vdpid/5599</v>
  </rv>
  <rv s="0">
    <v>536870912</v>
    <v>Sacramento County</v>
    <v>15bddd9e-2155-d994-e677-a6f0403dc854</v>
    <v>en-US</v>
    <v>Map</v>
  </rv>
  <rv s="1">
    <fb>259.273528</fb>
    <v>11</v>
  </rv>
  <rv s="2">
    <v>1</v>
    <v>9</v>
    <v>16</v>
    <v>7</v>
    <v>0</v>
    <v>Image of Sacramento, California</v>
  </rv>
  <rv s="1">
    <fb>38.575277777777998</fb>
    <v>20</v>
  </rv>
  <rv s="0">
    <v>805306368</v>
    <v>Darrell Steinberg (Mayor)</v>
    <v>3c00f8f3-04b9-4b09-e7f9-7d0a09d214e2</v>
    <v>en-US</v>
    <v>Generic</v>
  </rv>
  <rv s="3">
    <v>3</v>
  </rv>
  <rv s="4">
    <v>https://www.bing.com/search?q=sacramento+california&amp;form=skydnc</v>
    <v>Learn more on Bing</v>
  </rv>
  <rv s="1">
    <fb>-121.48611111111001</fb>
    <v>20</v>
  </rv>
  <rv s="1">
    <fb>524943</fb>
    <v>11</v>
  </rv>
  <rv s="6">
    <v>#VALUE!</v>
    <v>en-US</v>
    <v>4a1a8070-cc3d-4060-af9c-08ccbbca73d7</v>
    <v>536870912</v>
    <v>1</v>
    <v>17</v>
    <v>18</v>
    <v>Sacramento, California</v>
    <v>7</v>
    <v>8</v>
    <v>Map</v>
    <v>9</v>
    <v>19</v>
    <v>0</v>
    <v>39</v>
    <v>40</v>
    <v>4</v>
    <v>Sacramento is the capital city of the U.S. state of California and the county seat of Sacramento County. Located at the confluence of the Sacramento and American Rivers in Northern California's Sacramento Valley, Sacramento's 2020 population of ...</v>
    <v>41</v>
    <v>42</v>
    <v>44</v>
    <v>45</v>
    <v>46</v>
    <v>Sacramento, California</v>
    <v>47</v>
    <v>Sacramento, California</v>
    <v>mdp/vdpid/5057790478930411522</v>
  </rv>
  <rv s="0">
    <v>536870912</v>
    <v>Pennsylvania</v>
    <v>6304580e-c803-4266-818a-971619176547</v>
    <v>en-US</v>
    <v>Map</v>
  </rv>
  <rv s="1">
    <fb>119283</fb>
    <v>11</v>
  </rv>
  <rv s="1">
    <fb>23303</fb>
    <v>11</v>
  </rv>
  <rv s="0">
    <v>536870912</v>
    <v>Harrisburg</v>
    <v>c0411c8e-89cf-5f47-d2f3-d5e52d320fff</v>
    <v>en-US</v>
    <v>Map</v>
  </rv>
  <rv s="1">
    <fb>4958859</fb>
    <v>11</v>
  </rv>
  <rv s="1">
    <fb>5612002</fb>
    <v>11</v>
  </rv>
  <rv s="2">
    <v>2</v>
    <v>9</v>
    <v>21</v>
    <v>7</v>
    <v>0</v>
    <v>Image of Pennsylvania</v>
  </rv>
  <rv s="0">
    <v>536870912</v>
    <v>Philadelphia</v>
    <v>020d4bbf-2971-4236-b87d-c3ec1d7f851c</v>
    <v>en-US</v>
    <v>Map</v>
  </rv>
  <rv s="0">
    <v>805306368</v>
    <v>Josh Shapiro (Governor)</v>
    <v>53262225-ea14-3f9e-bd31-7e9b978d5e27</v>
    <v>en-US</v>
    <v>Generic</v>
  </rv>
  <rv s="0">
    <v>805306368</v>
    <v>Austin Davis (Lieutenant governor)</v>
    <v>9d043ecc-c40b-67e4-0b39-b0df6bdd7dec</v>
    <v>en-US</v>
    <v>Generic</v>
  </rv>
  <rv s="0">
    <v>805306368</v>
    <v>Bob Casey Jr. (Senate)</v>
    <v>482f1d0d-db3e-a450-e80c-7c0f81833be7</v>
    <v>en-US</v>
    <v>Generic</v>
  </rv>
  <rv s="0">
    <v>805306368</v>
    <v>John Fetterman (Senate)</v>
    <v>0def1c22-1608-cc63-a1a2-07cb8272777b</v>
    <v>en-US</v>
    <v>Generic</v>
  </rv>
  <rv s="3">
    <v>4</v>
  </rv>
  <rv s="4">
    <v>https://www.bing.com/search?q=pennsylvania&amp;form=skydnc</v>
    <v>Learn more on Bing</v>
  </rv>
  <rv s="1">
    <fb>840</fb>
    <v>12</v>
  </rv>
  <rv s="1">
    <fb>53599</fb>
    <v>12</v>
  </rv>
  <rv s="1">
    <fb>166000</fb>
    <v>12</v>
  </rv>
  <rv s="1">
    <fb>2.4900000000000002</fb>
    <v>13</v>
  </rv>
  <rv s="1">
    <fb>13002700</fb>
    <v>11</v>
  </rv>
  <rv s="1">
    <fb>6.0000000000000001E-3</fb>
    <v>14</v>
  </rv>
  <rv s="1">
    <fb>0.17</fb>
    <v>14</v>
  </rv>
  <rv s="1">
    <fb>4.0000000000000001E-3</fb>
    <v>15</v>
  </rv>
  <rv s="1">
    <fb>3.4000000000000002E-2</fb>
    <v>14</v>
  </rv>
  <rv s="1">
    <fb>0.28600000000000003</fb>
    <v>14</v>
  </rv>
  <rv s="1">
    <fb>0.11699999999999999</fb>
    <v>14</v>
  </rv>
  <rv s="1">
    <fb>6.3E-2</fb>
    <v>14</v>
  </rv>
  <rv s="1">
    <fb>0.89200000000000002</fb>
    <v>14</v>
  </rv>
  <rv s="1">
    <fb>0.628</fb>
    <v>14</v>
  </rv>
  <rv s="1">
    <fb>1E-3</fb>
    <v>14</v>
  </rv>
  <rv s="1">
    <fb>9.5000000000000001E-2</fb>
    <v>14</v>
  </rv>
  <rv s="1">
    <fb>1.9E-2</fb>
    <v>14</v>
  </rv>
  <rv s="1">
    <fb>0.21</fb>
    <v>14</v>
  </rv>
  <rv s="1">
    <fb>5.5999999999999994E-2</fb>
    <v>14</v>
  </rv>
  <rv s="1">
    <fb>0.82599999999999996</fb>
    <v>14</v>
  </rv>
  <rv s="3">
    <v>5</v>
  </rv>
  <rv s="5">
    <v>#VALUE!</v>
    <v>en-US</v>
    <v>6304580e-c803-4266-818a-971619176547</v>
    <v>536870912</v>
    <v>1</v>
    <v>24</v>
    <v>5</v>
    <v>Pennsylvania</v>
    <v>7</v>
    <v>8</v>
    <v>Map</v>
    <v>9</v>
    <v>10</v>
    <v>US-PA</v>
    <v>50</v>
    <v>51</v>
    <v>52</v>
    <v>4</v>
    <v>Pennsylvania, officially the Commonwealth of Pennsylvania, is a state spanning the Mid-Atlantic, Northeastern, Appalachian, and Great Lakes regions of the United States. Pennsylvania borders Delaware to its southeast, Maryland to its south, West ...</v>
    <v>53</v>
    <v>54</v>
    <v>55</v>
    <v>56</v>
    <v>61</v>
    <v>62</v>
    <v>63</v>
    <v>64</v>
    <v>65</v>
    <v>Pennsylvania</v>
    <v>18</v>
    <v>66</v>
    <v>67</v>
    <v>68</v>
    <v>69</v>
    <v>70</v>
    <v>71</v>
    <v>72</v>
    <v>73</v>
    <v>74</v>
    <v>75</v>
    <v>32</v>
    <v>76</v>
    <v>77</v>
    <v>78</v>
    <v>79</v>
    <v>80</v>
    <v>81</v>
    <v>82</v>
    <v>83</v>
    <v>Pennsylvania</v>
    <v>mdp/vdpid/25623</v>
  </rv>
  <rv s="0">
    <v>536870912</v>
    <v>Dauphin County</v>
    <v>393eeccb-5290-29fb-3abb-dfe485886236</v>
    <v>en-US</v>
    <v>Map</v>
  </rv>
  <rv s="1">
    <fb>30.727457999999999</fb>
    <v>11</v>
  </rv>
  <rv s="2">
    <v>3</v>
    <v>9</v>
    <v>25</v>
    <v>7</v>
    <v>0</v>
    <v>Image of Harrisburg, Pennsylvania</v>
  </rv>
  <rv s="1">
    <fb>40.2645548713907</fb>
    <v>20</v>
  </rv>
  <rv s="0">
    <v>805306368</v>
    <v>Wanda Williams (Mayor)</v>
    <v>ce4124a7-16c9-8842-935e-affa42a61098</v>
    <v>en-US</v>
    <v>Generic</v>
  </rv>
  <rv s="3">
    <v>6</v>
  </rv>
  <rv s="4">
    <v>https://www.bing.com/search?q=harrisburg+pennsylvania&amp;form=skydnc</v>
    <v>Learn more on Bing</v>
  </rv>
  <rv s="1">
    <fb>-76.883381676723005</fb>
    <v>20</v>
  </rv>
  <rv s="1">
    <fb>50135</fb>
    <v>11</v>
  </rv>
  <rv s="6">
    <v>#VALUE!</v>
    <v>en-US</v>
    <v>c0411c8e-89cf-5f47-d2f3-d5e52d320fff</v>
    <v>536870912</v>
    <v>1</v>
    <v>26</v>
    <v>18</v>
    <v>Harrisburg, Pennsylvania</v>
    <v>7</v>
    <v>8</v>
    <v>Map</v>
    <v>9</v>
    <v>27</v>
    <v>49</v>
    <v>85</v>
    <v>86</v>
    <v>4</v>
    <v>Harrisburg is the capital city of the Commonwealth of Pennsylvania, United States, and the seat of Dauphin County. With a population of 50,135 as of 2021, Harrisburg is the 9th most populous city in Pennsylvania.</v>
    <v>87</v>
    <v>88</v>
    <v>90</v>
    <v>91</v>
    <v>92</v>
    <v>Harrisburg, Pennsylvania</v>
    <v>93</v>
    <v>Harrisburg, Pennsylvania</v>
    <v>mdp/vdpid/5486961033564127233</v>
  </rv>
  <rv s="0">
    <v>536870912</v>
    <v>Maryland</v>
    <v>4c472f4d-06a8-4d90-8bb8-da4d168c73fe</v>
    <v>en-US</v>
    <v>Map</v>
  </rv>
  <rv s="1">
    <fb>32131</fb>
    <v>11</v>
  </rv>
  <rv s="1">
    <fb>17044</fb>
    <v>11</v>
  </rv>
  <rv s="0">
    <v>536870912</v>
    <v>Annapolis</v>
    <v>5c1c2452-fad3-09a7-1bd5-bafdf1acf665</v>
    <v>en-US</v>
    <v>Map</v>
  </rv>
  <rv s="1">
    <fb>2166389</fb>
    <v>11</v>
  </rv>
  <rv s="1">
    <fb>2447127</fb>
    <v>11</v>
  </rv>
  <rv s="2">
    <v>4</v>
    <v>9</v>
    <v>28</v>
    <v>7</v>
    <v>0</v>
    <v>Image of Maryland</v>
  </rv>
  <rv s="0">
    <v>536870912</v>
    <v>Baltimore</v>
    <v>ee720710-86f4-43c1-914a-9e12af6cb368</v>
    <v>en-US</v>
    <v>Map</v>
  </rv>
  <rv s="0">
    <v>805306368</v>
    <v>Wes Moore (Governor)</v>
    <v>061797ca-ac16-c2b9-5af5-fc8b9f70c021</v>
    <v>en-US</v>
    <v>Generic</v>
  </rv>
  <rv s="0">
    <v>805306368</v>
    <v>Aruna Miller (Lieutenant governor)</v>
    <v>4a11c83c-3bfa-1c3b-dcfb-99dd4e08405b</v>
    <v>en-US</v>
    <v>Generic</v>
  </rv>
  <rv s="0">
    <v>805306368</v>
    <v>Ben Cardin (Senate)</v>
    <v>369ffef7-36b9-bd83-c02b-b87181170a7a</v>
    <v>en-US</v>
    <v>Generic</v>
  </rv>
  <rv s="0">
    <v>805306368</v>
    <v>Chris Van Hollen (Senate)</v>
    <v>6a847e3b-fae5-cf26-44fb-8c8c4cd3cfb6</v>
    <v>en-US</v>
    <v>Generic</v>
  </rv>
  <rv s="3">
    <v>7</v>
  </rv>
  <rv s="4">
    <v>https://www.bing.com/search?q=maryland&amp;form=skydnc</v>
    <v>Learn more on Bing</v>
  </rv>
  <rv s="1">
    <fb>1230</fb>
    <v>12</v>
  </rv>
  <rv s="1">
    <fb>74551</fb>
    <v>12</v>
  </rv>
  <rv s="1">
    <fb>286900</fb>
    <v>12</v>
  </rv>
  <rv s="1">
    <fb>2.67</fb>
    <v>13</v>
  </rv>
  <rv s="1">
    <fb>6165129</fb>
    <v>11</v>
  </rv>
  <rv s="1">
    <fb>4.2000000000000003E-2</fb>
    <v>14</v>
  </rv>
  <rv s="1">
    <fb>0.14099999999999999</fb>
    <v>14</v>
  </rv>
  <rv s="1">
    <fb>6.0000000000000001E-3</fb>
    <v>15</v>
  </rv>
  <rv s="1">
    <fb>0.379</fb>
    <v>14</v>
  </rv>
  <rv s="1">
    <fb>0.30499999999999999</fb>
    <v>14</v>
  </rv>
  <rv s="1">
    <fb>0.14499999999999999</fb>
    <v>14</v>
  </rv>
  <rv s="1">
    <fb>0.89400000000000002</fb>
    <v>14</v>
  </rv>
  <rv s="1">
    <fb>0.67900000000000005</fb>
    <v>14</v>
  </rv>
  <rv s="1">
    <fb>7.0999999999999994E-2</fb>
    <v>14</v>
  </rv>
  <rv s="1">
    <fb>2.7000000000000003E-2</fb>
    <v>14</v>
  </rv>
  <rv s="1">
    <fb>0.22399999999999998</fb>
    <v>14</v>
  </rv>
  <rv s="1">
    <fb>6.0999999999999999E-2</fb>
    <v>14</v>
  </rv>
  <rv s="1">
    <fb>0.59599999999999997</fb>
    <v>14</v>
  </rv>
  <rv s="7">
    <v>#VALUE!</v>
    <v>en-US</v>
    <v>4c472f4d-06a8-4d90-8bb8-da4d168c73fe</v>
    <v>536870912</v>
    <v>1</v>
    <v>31</v>
    <v>32</v>
    <v>Maryland</v>
    <v>7</v>
    <v>8</v>
    <v>Map</v>
    <v>9</v>
    <v>33</v>
    <v>US-MD</v>
    <v>96</v>
    <v>97</v>
    <v>98</v>
    <v>4</v>
    <v>Maryland is a state in the Mid-Atlantic region of the United States. The state borders Virginia to its south, West Virginia to its west, Pennsylvania to its north, Delaware to its east, the Atlantic Ocean, and the national capital of Washington, ...</v>
    <v>99</v>
    <v>100</v>
    <v>101</v>
    <v>102</v>
    <v>107</v>
    <v>108</v>
    <v>109</v>
    <v>110</v>
    <v>111</v>
    <v>Maryland</v>
    <v>112</v>
    <v>113</v>
    <v>114</v>
    <v>115</v>
    <v>116</v>
    <v>26</v>
    <v>117</v>
    <v>118</v>
    <v>119</v>
    <v>120</v>
    <v>78</v>
    <v>121</v>
    <v>77</v>
    <v>122</v>
    <v>123</v>
    <v>124</v>
    <v>125</v>
    <v>126</v>
    <v>83</v>
    <v>Maryland</v>
    <v>mdp/vdpid/20487</v>
  </rv>
  <rv s="0">
    <v>536870912</v>
    <v>Anne Arundel County</v>
    <v>0a162fdf-8a0b-35f9-e8b1-cd59ba86b1c7</v>
    <v>en-US</v>
    <v>Map</v>
  </rv>
  <rv s="1">
    <fb>20.991689000000001</fb>
    <v>11</v>
  </rv>
  <rv s="2">
    <v>5</v>
    <v>9</v>
    <v>34</v>
    <v>7</v>
    <v>0</v>
    <v>Image of Annapolis, Maryland</v>
  </rv>
  <rv s="1">
    <fb>38.9786111111111</fb>
    <v>20</v>
  </rv>
  <rv s="0">
    <v>805306368</v>
    <v>Gavin Buckley (Mayor)</v>
    <v>eaa7eef2-1bda-4afd-84cf-e247261c9200</v>
    <v>en-US</v>
    <v>Generic</v>
  </rv>
  <rv s="3">
    <v>8</v>
  </rv>
  <rv s="4">
    <v>https://www.bing.com/search?q=annapolis+maryland&amp;form=skydnc</v>
    <v>Learn more on Bing</v>
  </rv>
  <rv s="1">
    <fb>-76.4919444444444</fb>
    <v>20</v>
  </rv>
  <rv s="1">
    <fb>40687</fb>
    <v>11</v>
  </rv>
  <rv s="8">
    <v>#VALUE!</v>
    <v>en-US</v>
    <v>5c1c2452-fad3-09a7-1bd5-bafdf1acf665</v>
    <v>536870912</v>
    <v>1</v>
    <v>35</v>
    <v>36</v>
    <v>Annapolis, Maryland</v>
    <v>7</v>
    <v>8</v>
    <v>Map</v>
    <v>9</v>
    <v>27</v>
    <v>95</v>
    <v>128</v>
    <v>129</v>
    <v>4</v>
    <v>Annapolis is the capital city of the U.S. state of Maryland and the county seat of, and only incorporated city in, Anne Arundel County. Situated on the Chesapeake Bay at the mouth of the Severn River, 25 miles south of Baltimore and about 30 ...</v>
    <v>130</v>
    <v>131</v>
    <v>133</v>
    <v>134</v>
    <v>135</v>
    <v>Annapolis, Maryland</v>
    <v>136</v>
    <v>83</v>
    <v>Annapolis, Maryland</v>
    <v>mdp/vdpid/5490082446361755649</v>
  </rv>
  <rv s="0">
    <v>536870912</v>
    <v>Minnesota</v>
    <v>77f97f6f-7e93-46e5-b486-6198effe8dea</v>
    <v>en-US</v>
    <v>Map</v>
  </rv>
  <rv s="1">
    <fb>225163</fb>
    <v>11</v>
  </rv>
  <rv s="1">
    <fb>21449</fb>
    <v>11</v>
  </rv>
  <rv s="0">
    <v>536870912</v>
    <v>Saint Paul</v>
    <v>1cc78952-7fdf-3532-7f33-51048c23af61</v>
    <v>en-US</v>
    <v>Map</v>
  </rv>
  <rv s="1">
    <fb>2124745</fb>
    <v>11</v>
  </rv>
  <rv s="1">
    <fb>2409935</fb>
    <v>11</v>
  </rv>
  <rv s="2">
    <v>6</v>
    <v>9</v>
    <v>37</v>
    <v>7</v>
    <v>0</v>
    <v>Image of Minnesota</v>
  </rv>
  <rv s="0">
    <v>536870912</v>
    <v>Minneapolis</v>
    <v>def03125-42ba-47cd-8061-ee55f5c63e67</v>
    <v>en-US</v>
    <v>Map</v>
  </rv>
  <rv s="0">
    <v>805306368</v>
    <v>Tim Walz (Governor)</v>
    <v>f38cda49-b64f-17fd-7bee-8b4b8615e92e</v>
    <v>en-US</v>
    <v>Generic</v>
  </rv>
  <rv s="0">
    <v>805306368</v>
    <v>Peggy Flanagan (Lieutenant governor)</v>
    <v>cf730391-3139-9782-b8cc-c66b64347b03</v>
    <v>en-US</v>
    <v>Generic</v>
  </rv>
  <rv s="0">
    <v>805306368</v>
    <v>Amy Klobuchar (Senate)</v>
    <v>a294ff47-10a7-8131-50f3-95c593398b45</v>
    <v>en-US</v>
    <v>Generic</v>
  </rv>
  <rv s="0">
    <v>805306368</v>
    <v>Tina Smith (Senate)</v>
    <v>44d231cd-8a99-36a8-9eca-f8421ec955dd</v>
    <v>en-US</v>
    <v>Generic</v>
  </rv>
  <rv s="3">
    <v>9</v>
  </rv>
  <rv s="4">
    <v>https://www.bing.com/search?q=minnesota&amp;form=skydnc</v>
    <v>Learn more on Bing</v>
  </rv>
  <rv s="1">
    <fb>848</fb>
    <v>12</v>
  </rv>
  <rv s="1">
    <fb>61492</fb>
    <v>12</v>
  </rv>
  <rv s="1">
    <fb>186200</fb>
    <v>12</v>
  </rv>
  <rv s="1">
    <fb>5706494</fb>
    <v>11</v>
  </rv>
  <rv s="1">
    <fb>4.0999999999999995E-2</fb>
    <v>14</v>
  </rv>
  <rv s="1">
    <fb>1.3000000000000001E-2</fb>
    <v>15</v>
  </rv>
  <rv s="1">
    <fb>4.9000000000000002E-2</fb>
    <v>14</v>
  </rv>
  <rv s="1">
    <fb>0.33700000000000002</fb>
    <v>14</v>
  </rv>
  <rv s="1">
    <fb>0.06</fb>
    <v>14</v>
  </rv>
  <rv s="1">
    <fb>7.6999999999999999E-2</fb>
    <v>14</v>
  </rv>
  <rv s="1">
    <fb>0.92400000000000004</fb>
    <v>14</v>
  </rv>
  <rv s="1">
    <fb>5.2000000000000005E-2</fb>
    <v>14</v>
  </rv>
  <rv s="1">
    <fb>0.7</fb>
    <v>14</v>
  </rv>
  <rv s="1">
    <fb>2.4E-2</fb>
    <v>14</v>
  </rv>
  <rv s="1">
    <fb>0.23399999999999999</fb>
    <v>14</v>
  </rv>
  <rv s="1">
    <fb>0.85400000000000009</fb>
    <v>14</v>
  </rv>
  <rv s="3">
    <v>10</v>
  </rv>
  <rv s="7">
    <v>#VALUE!</v>
    <v>en-US</v>
    <v>77f97f6f-7e93-46e5-b486-6198effe8dea</v>
    <v>536870912</v>
    <v>1</v>
    <v>40</v>
    <v>32</v>
    <v>Minnesota</v>
    <v>7</v>
    <v>8</v>
    <v>Map</v>
    <v>9</v>
    <v>10</v>
    <v>US-MN</v>
    <v>139</v>
    <v>140</v>
    <v>141</v>
    <v>4</v>
    <v>Minnesota is a state in the Upper Midwestern region of the United States. It is the 12th largest U.S. state in area and the 22nd most populous, with over 5.75 million residents. Minnesota is known as the "Land of 10,000 Lakes" for having more ...</v>
    <v>142</v>
    <v>143</v>
    <v>144</v>
    <v>145</v>
    <v>150</v>
    <v>151</v>
    <v>152</v>
    <v>153</v>
    <v>154</v>
    <v>Minnesota</v>
    <v>66</v>
    <v>155</v>
    <v>156</v>
    <v>24</v>
    <v>157</v>
    <v>158</v>
    <v>159</v>
    <v>160</v>
    <v>161</v>
    <v>162</v>
    <v>163</v>
    <v>164</v>
    <v>77</v>
    <v>122</v>
    <v>165</v>
    <v>166</v>
    <v>35</v>
    <v>167</v>
    <v>168</v>
    <v>Minnesota</v>
    <v>mdp/vdpid/21412</v>
  </rv>
  <rv s="0">
    <v>536870912</v>
    <v>Ramsey County</v>
    <v>7bcdc4fe-3bb2-9c69-330f-0fb818a0d2a8</v>
    <v>en-US</v>
    <v>Map</v>
  </rv>
  <rv s="1">
    <fb>145.49762799999999</fb>
    <v>11</v>
  </rv>
  <rv s="2">
    <v>7</v>
    <v>9</v>
    <v>41</v>
    <v>7</v>
    <v>0</v>
    <v>Image of Saint Paul, Minnesota</v>
  </rv>
  <rv s="1">
    <fb>44.944166666667002</fb>
    <v>20</v>
  </rv>
  <rv s="0">
    <v>805306368</v>
    <v>Melvin Carter (Mayor)</v>
    <v>1f8075b5-caff-8f85-9d5e-217d5a78e791</v>
    <v>en-US</v>
    <v>Generic</v>
  </rv>
  <rv s="3">
    <v>11</v>
  </rv>
  <rv s="4">
    <v>https://www.bing.com/search?q=saint+paul+minnesota&amp;form=skydnc</v>
    <v>Learn more on Bing</v>
  </rv>
  <rv s="1">
    <fb>-93.093611111111002</fb>
    <v>20</v>
  </rv>
  <rv s="1">
    <fb>311527</fb>
    <v>11</v>
  </rv>
  <rv s="8">
    <v>#VALUE!</v>
    <v>en-US</v>
    <v>1cc78952-7fdf-3532-7f33-51048c23af61</v>
    <v>536870912</v>
    <v>1</v>
    <v>42</v>
    <v>36</v>
    <v>Saint Paul, Minnesota</v>
    <v>7</v>
    <v>8</v>
    <v>Map</v>
    <v>9</v>
    <v>19</v>
    <v>138</v>
    <v>170</v>
    <v>171</v>
    <v>4</v>
    <v>Saint Paul is the capital of the U.S. state of Minnesota and the county seat of Ramsey County. Situated on high bluffs overlooking a bend in the Mississippi River, Saint Paul is a regional business hub and the center of Minnesota's government. ...</v>
    <v>172</v>
    <v>173</v>
    <v>175</v>
    <v>176</v>
    <v>177</v>
    <v>Saint Paul, Minnesota</v>
    <v>178</v>
    <v>168</v>
    <v>Saint Paul, Minnesota</v>
    <v>mdp/vdpid/5091504572296331266</v>
  </rv>
  <rv s="0">
    <v>536870912</v>
    <v>Oklahoma</v>
    <v>cbcf556f-952a-4665-bb95-0500b27f9976</v>
    <v>en-US</v>
    <v>Map</v>
  </rv>
  <rv s="1">
    <fb>181195</fb>
    <v>11</v>
  </rv>
  <rv s="1">
    <fb>12092</fb>
    <v>11</v>
  </rv>
  <rv s="0">
    <v>536870912</v>
    <v>Oklahoma City</v>
    <v>59d212a0-2f5f-4681-a7a0-a8a6e25853e1</v>
    <v>en-US</v>
    <v>Map</v>
  </rv>
  <rv s="1">
    <fb>1455321</fb>
    <v>11</v>
  </rv>
  <rv s="1">
    <fb>1721045</fb>
    <v>11</v>
  </rv>
  <rv s="2">
    <v>8</v>
    <v>9</v>
    <v>43</v>
    <v>7</v>
    <v>0</v>
    <v>Image of Oklahoma</v>
  </rv>
  <rv s="0">
    <v>805306368</v>
    <v>Kevin Stitt (Governor)</v>
    <v>50460cc8-b10e-ddcd-8554-9a0e8a8aa526</v>
    <v>en-US</v>
    <v>Generic</v>
  </rv>
  <rv s="0">
    <v>805306368</v>
    <v>Matt Pinnell (Lieutenant governor)</v>
    <v>189caae5-49b2-e53b-db23-b10a7ec5d36b</v>
    <v>en-US</v>
    <v>Generic</v>
  </rv>
  <rv s="0">
    <v>805306368</v>
    <v>James Lankford (Senate)</v>
    <v>9bfa929f-1dbf-4884-2bbc-ecde4793ee48</v>
    <v>en-US</v>
    <v>Generic</v>
  </rv>
  <rv s="0">
    <v>805306368</v>
    <v>Markwayne Mullin (Senate)</v>
    <v>05fad978-d35b-4dc0-b57e-e3afb8372ed3</v>
    <v>en-US</v>
    <v>Generic</v>
  </rv>
  <rv s="3">
    <v>12</v>
  </rv>
  <rv s="4">
    <v>https://www.bing.com/search?q=oklahoma&amp;form=skydnc</v>
    <v>Learn more on Bing</v>
  </rv>
  <rv s="1">
    <fb>727</fb>
    <v>12</v>
  </rv>
  <rv s="1">
    <fb>46879</fb>
    <v>12</v>
  </rv>
  <rv s="1">
    <fb>117900</fb>
    <v>12</v>
  </rv>
  <rv s="1">
    <fb>2.57</fb>
    <v>13</v>
  </rv>
  <rv s="1">
    <fb>3959353</fb>
    <v>11</v>
  </rv>
  <rv s="1">
    <fb>4.5999999999999999E-2</fb>
    <v>14</v>
  </rv>
  <rv s="1">
    <fb>9.0999999999999998E-2</fb>
    <v>15</v>
  </rv>
  <rv s="1">
    <fb>2.2000000000000002E-2</fb>
    <v>14</v>
  </rv>
  <rv s="1">
    <fb>0.24100000000000002</fb>
    <v>14</v>
  </rv>
  <rv s="1">
    <fb>7.8E-2</fb>
    <v>14</v>
  </rv>
  <rv s="1">
    <fb>5.7999999999999996E-2</fb>
    <v>14</v>
  </rv>
  <rv s="1">
    <fb>0.86900000000000011</fb>
    <v>14</v>
  </rv>
  <rv s="1">
    <fb>0.10099999999999999</fb>
    <v>14</v>
  </rv>
  <rv s="1">
    <fb>0.61099999999999999</fb>
    <v>14</v>
  </rv>
  <rv s="1">
    <fb>2E-3</fb>
    <v>14</v>
  </rv>
  <rv s="1">
    <fb>0.113</fb>
    <v>14</v>
  </rv>
  <rv s="1">
    <fb>0.24600000000000002</fb>
    <v>14</v>
  </rv>
  <rv s="1">
    <fb>6.9000000000000006E-2</fb>
    <v>14</v>
  </rv>
  <rv s="1">
    <fb>0.748</fb>
    <v>14</v>
  </rv>
  <rv s="9">
    <v>#VALUE!</v>
    <v>en-US</v>
    <v>cbcf556f-952a-4665-bb95-0500b27f9976</v>
    <v>536870912</v>
    <v>1</v>
    <v>46</v>
    <v>47</v>
    <v>Oklahoma</v>
    <v>7</v>
    <v>8</v>
    <v>Map</v>
    <v>9</v>
    <v>10</v>
    <v>US-OK</v>
    <v>181</v>
    <v>182</v>
    <v>183</v>
    <v>4</v>
    <v>Oklahoma is a state in the South Central region of the United States. It borders Texas to the south and west, Kansas to the north, Missouri to the northeast, Arkansas to the east, New Mexico to the west, and Colorado to the northwest. Partially ...</v>
    <v>184</v>
    <v>185</v>
    <v>186</v>
    <v>183</v>
    <v>191</v>
    <v>192</v>
    <v>193</v>
    <v>194</v>
    <v>195</v>
    <v>Oklahoma</v>
    <v>18</v>
    <v>196</v>
    <v>197</v>
    <v>198</v>
    <v>24</v>
    <v>199</v>
    <v>200</v>
    <v>201</v>
    <v>202</v>
    <v>203</v>
    <v>204</v>
    <v>205</v>
    <v>206</v>
    <v>207</v>
    <v>208</v>
    <v>160</v>
    <v>209</v>
    <v>210</v>
    <v>211</v>
    <v>Oklahoma</v>
    <v>mdp/vdpid/24293</v>
  </rv>
  <rv s="0">
    <v>536870912</v>
    <v>Oklahoma County</v>
    <v>35ee681e-da1a-0edf-31c9-f35417571e1a</v>
    <v>en-US</v>
    <v>Map</v>
  </rv>
  <rv s="1">
    <fb>1607.563128</fb>
    <v>11</v>
  </rv>
  <rv s="2">
    <v>9</v>
    <v>9</v>
    <v>48</v>
    <v>7</v>
    <v>0</v>
    <v>Image of Oklahoma City</v>
  </rv>
  <rv s="1">
    <fb>35.482300000000002</fb>
    <v>20</v>
  </rv>
  <rv s="0">
    <v>805306368</v>
    <v>David Holt (Mayor)</v>
    <v>99fb9c5b-324e-0fb6-de5e-745bfe94c02e</v>
    <v>en-US</v>
    <v>Generic</v>
  </rv>
  <rv s="3">
    <v>13</v>
  </rv>
  <rv s="4">
    <v>https://www.bing.com/search?q=oklahoma+city&amp;form=skydnc</v>
    <v>Learn more on Bing</v>
  </rv>
  <rv s="1">
    <fb>-97.535200000000003</fb>
    <v>20</v>
  </rv>
  <rv s="1">
    <fb>681054</fb>
    <v>11</v>
  </rv>
  <rv s="8">
    <v>#VALUE!</v>
    <v>en-US</v>
    <v>59d212a0-2f5f-4681-a7a0-a8a6e25853e1</v>
    <v>536870912</v>
    <v>1</v>
    <v>49</v>
    <v>36</v>
    <v>Oklahoma City</v>
    <v>7</v>
    <v>8</v>
    <v>Map</v>
    <v>9</v>
    <v>19</v>
    <v>180</v>
    <v>213</v>
    <v>214</v>
    <v>4</v>
    <v>Oklahoma City, officially the City of Oklahoma City, and often shortened to OKC, is the capital and most populous city of the U.S. state of Oklahoma. The county seat of Oklahoma County, it ranks 20th among United States cities in population, and ...</v>
    <v>215</v>
    <v>216</v>
    <v>218</v>
    <v>219</v>
    <v>220</v>
    <v>Oklahoma City</v>
    <v>221</v>
    <v>168</v>
    <v>Oklahoma City</v>
    <v>mdp/vdpid/5095385499342733313</v>
  </rv>
  <rv s="0">
    <v>536870912</v>
    <v>Montana</v>
    <v>447d6cd5-53f6-4c8f-bf6c-9ff228415c3b</v>
    <v>en-US</v>
    <v>Map</v>
  </rv>
  <rv s="1">
    <fb>381154</fb>
    <v>11</v>
  </rv>
  <rv s="1">
    <fb>4781</fb>
    <v>11</v>
  </rv>
  <rv s="0">
    <v>536870912</v>
    <v>Helena</v>
    <v>097df9b7-6962-dbe8-2072-661fa4996ede</v>
    <v>en-US</v>
    <v>Map</v>
  </rv>
  <rv s="1">
    <fb>409394</fb>
    <v>11</v>
  </rv>
  <rv s="1">
    <fb>497756</fb>
    <v>11</v>
  </rv>
  <rv s="2">
    <v>10</v>
    <v>9</v>
    <v>50</v>
    <v>7</v>
    <v>0</v>
    <v>Image of Montana</v>
  </rv>
  <rv s="0">
    <v>536870912</v>
    <v>Billings</v>
    <v>c0f552c6-eaaf-4d0b-806d-6017c2034bbb</v>
    <v>en-US</v>
    <v>Map</v>
  </rv>
  <rv s="0">
    <v>805306368</v>
    <v>Greg Gianforte (Governor)</v>
    <v>d6243525-cd8a-23f1-fe91-bca377dc4fe8</v>
    <v>en-US</v>
    <v>Generic</v>
  </rv>
  <rv s="0">
    <v>805306368</v>
    <v>Kristen Juras (Lieutenant governor)</v>
    <v>17151917-f12f-38da-5ee2-575494f79565</v>
    <v>en-US</v>
    <v>Generic</v>
  </rv>
  <rv s="0">
    <v>805306368</v>
    <v>Jon Tester (Senate)</v>
    <v>ead6d9cf-8bf6-3377-5ef1-3de8c2329745</v>
    <v>en-US</v>
    <v>Generic</v>
  </rv>
  <rv s="0">
    <v>805306368</v>
    <v>Steve Daines (Senate)</v>
    <v>e1914ad2-d721-9e6d-119f-293a65a83734</v>
    <v>en-US</v>
    <v>Generic</v>
  </rv>
  <rv s="3">
    <v>14</v>
  </rv>
  <rv s="4">
    <v>https://www.bing.com/search?q=montana&amp;form=skydnc</v>
    <v>Learn more on Bing</v>
  </rv>
  <rv s="1">
    <fb>711</fb>
    <v>12</v>
  </rv>
  <rv s="1">
    <fb>47169</fb>
    <v>12</v>
  </rv>
  <rv s="1">
    <fb>193500</fb>
    <v>12</v>
  </rv>
  <rv s="1">
    <fb>2.41</fb>
    <v>13</v>
  </rv>
  <rv s="1">
    <fb>1084225</fb>
    <v>11</v>
  </rv>
  <rv s="1">
    <fb>0.17199999999999999</fb>
    <v>14</v>
  </rv>
  <rv s="1">
    <fb>6.6000000000000003E-2</fb>
    <v>15</v>
  </rv>
  <rv s="1">
    <fb>8.0000000000000002E-3</fb>
    <v>14</v>
  </rv>
  <rv s="1">
    <fb>0.29499999999999998</fb>
    <v>14</v>
  </rv>
  <rv s="1">
    <fb>2.1000000000000001E-2</fb>
    <v>14</v>
  </rv>
  <rv s="1">
    <fb>0.92799999999999994</fb>
    <v>14</v>
  </rv>
  <rv s="1">
    <fb>3.6000000000000004E-2</fb>
    <v>14</v>
  </rv>
  <rv s="1">
    <fb>0.63600000000000001</fb>
    <v>14</v>
  </rv>
  <rv s="1">
    <fb>9.0999999999999998E-2</fb>
    <v>14</v>
  </rv>
  <rv s="1">
    <fb>0.21899999999999997</fb>
    <v>14</v>
  </rv>
  <rv s="9">
    <v>#VALUE!</v>
    <v>en-US</v>
    <v>447d6cd5-53f6-4c8f-bf6c-9ff228415c3b</v>
    <v>536870912</v>
    <v>1</v>
    <v>53</v>
    <v>47</v>
    <v>Montana</v>
    <v>7</v>
    <v>8</v>
    <v>Map</v>
    <v>9</v>
    <v>10</v>
    <v>US-MT</v>
    <v>224</v>
    <v>225</v>
    <v>226</v>
    <v>4</v>
    <v>Montana is a state in the Mountain West subregion of the Western United States. It borders Idaho to the west, North Dakota and South Dakota to the east, Wyoming to the south, and the Canadian provinces of Alberta, British Columbia, and ...</v>
    <v>227</v>
    <v>228</v>
    <v>229</v>
    <v>230</v>
    <v>235</v>
    <v>236</v>
    <v>237</v>
    <v>238</v>
    <v>239</v>
    <v>Montana</v>
    <v>18</v>
    <v>240</v>
    <v>241</v>
    <v>21</v>
    <v>242</v>
    <v>243</v>
    <v>244</v>
    <v>245</v>
    <v>68</v>
    <v>246</v>
    <v>247</v>
    <v>248</v>
    <v>249</v>
    <v>77</v>
    <v>250</v>
    <v>123</v>
    <v>251</v>
    <v>160</v>
    <v>75</v>
    <v>Montana</v>
    <v>mdp/vdpid/21789</v>
  </rv>
  <rv s="0">
    <v>536870912</v>
    <v>Lewis and Clark County</v>
    <v>e5778336-8534-fee6-ce6e-be189956e731</v>
    <v>en-US</v>
    <v>Map</v>
  </rv>
  <rv s="1">
    <fb>42.827998999999998</fb>
    <v>11</v>
  </rv>
  <rv s="2">
    <v>11</v>
    <v>9</v>
    <v>54</v>
    <v>7</v>
    <v>0</v>
    <v>Image of Helena, Montana</v>
  </rv>
  <rv s="1">
    <fb>46.592777777777997</fb>
    <v>20</v>
  </rv>
  <rv s="0">
    <v>805306368</v>
    <v>Wilmot Collins (Mayor)</v>
    <v>18af9db7-527e-4077-594e-ea3664218b4b</v>
    <v>en-US</v>
    <v>Generic</v>
  </rv>
  <rv s="3">
    <v>15</v>
  </rv>
  <rv s="4">
    <v>https://www.bing.com/search?q=helena+montana&amp;form=skydnc</v>
    <v>Learn more on Bing</v>
  </rv>
  <rv s="1">
    <fb>-112.035</fb>
    <v>20</v>
  </rv>
  <rv s="1">
    <fb>32091</fb>
    <v>11</v>
  </rv>
  <rv s="3">
    <v>16</v>
  </rv>
  <rv s="8">
    <v>#VALUE!</v>
    <v>en-US</v>
    <v>097df9b7-6962-dbe8-2072-661fa4996ede</v>
    <v>536870912</v>
    <v>1</v>
    <v>55</v>
    <v>36</v>
    <v>Helena, Montana</v>
    <v>7</v>
    <v>8</v>
    <v>Map</v>
    <v>9</v>
    <v>19</v>
    <v>223</v>
    <v>253</v>
    <v>254</v>
    <v>4</v>
    <v>Helena is the capital city of the U.S. state of Montana and the seat of Lewis and Clark County. Helena was founded as a gold camp during the Montana gold rush, and established on October 30, 1864. Due to the gold rush, Helena became a wealthy ...</v>
    <v>255</v>
    <v>256</v>
    <v>258</v>
    <v>259</v>
    <v>260</v>
    <v>Helena, Montana</v>
    <v>261</v>
    <v>262</v>
    <v>Helena, Montana</v>
    <v>mdp/vdpid/4887630303859834883</v>
  </rv>
  <rv s="0">
    <v>536870912</v>
    <v>New York</v>
    <v>caeb7b9a-f5d7-4686-8fb5-cf7628296b13</v>
    <v>en-US</v>
    <v>Map</v>
  </rv>
  <rv s="1">
    <fb>141300</fb>
    <v>11</v>
  </rv>
  <rv s="1">
    <fb>33711</fb>
    <v>11</v>
  </rv>
  <rv s="0">
    <v>536870912</v>
    <v>Albany</v>
    <v>62ca8245-972e-448d-af38-345d4a958798</v>
    <v>en-US</v>
    <v>Map</v>
  </rv>
  <rv s="1">
    <fb>7262279</fb>
    <v>11</v>
  </rv>
  <rv s="1">
    <fb>8231687</fb>
    <v>11</v>
  </rv>
  <rv s="2">
    <v>12</v>
    <v>9</v>
    <v>56</v>
    <v>7</v>
    <v>0</v>
    <v>Image of New York</v>
  </rv>
  <rv s="0">
    <v>536870912</v>
    <v>New York City</v>
    <v>60d5dc2b-c915-460b-b722-c9e3485499ca</v>
    <v>en-US</v>
    <v>Map</v>
  </rv>
  <rv s="0">
    <v>805306368</v>
    <v>Kathy Hochul (Governor)</v>
    <v>df92839d-3205-3454-b70c-aeefc37041a6</v>
    <v>en-US</v>
    <v>Generic</v>
  </rv>
  <rv s="0">
    <v>805306368</v>
    <v>Antonio Delgado (Lieutenant governor)</v>
    <v>c20a119d-42bf-2146-a5a5-f4ec19b8a648</v>
    <v>en-US</v>
    <v>Generic</v>
  </rv>
  <rv s="0">
    <v>805306368</v>
    <v>Chuck Schumer (Senate)</v>
    <v>d606edaa-bebe-be4b-5e66-17b8a58806b2</v>
    <v>en-US</v>
    <v>Generic</v>
  </rv>
  <rv s="0">
    <v>805306368</v>
    <v>Kirsten Gillibrand (Senate)</v>
    <v>ae592704-1bd7-e270-aa09-cb6ec83b3467</v>
    <v>en-US</v>
    <v>Generic</v>
  </rv>
  <rv s="3">
    <v>17</v>
  </rv>
  <rv s="4">
    <v>https://www.bing.com/search?q=new+york+state&amp;form=skydnc</v>
    <v>Learn more on Bing</v>
  </rv>
  <rv s="1">
    <fb>1132</fb>
    <v>12</v>
  </rv>
  <rv s="1">
    <fb>59269</fb>
    <v>12</v>
  </rv>
  <rv s="1">
    <fb>283400</fb>
    <v>12</v>
  </rv>
  <rv s="1">
    <fb>2.63</fb>
    <v>13</v>
  </rv>
  <rv s="1">
    <fb>20201249</fb>
    <v>11</v>
  </rv>
  <rv s="1">
    <fb>0.15</fb>
    <v>14</v>
  </rv>
  <rv s="1">
    <fb>0.01</fb>
    <v>15</v>
  </rv>
  <rv s="1">
    <fb>8.8000000000000009E-2</fb>
    <v>14</v>
  </rv>
  <rv s="1">
    <fb>0.34200000000000003</fb>
    <v>14</v>
  </rv>
  <rv s="1">
    <fb>0.17600000000000002</fb>
    <v>14</v>
  </rv>
  <rv s="1">
    <fb>0.22500000000000001</fb>
    <v>14</v>
  </rv>
  <rv s="1">
    <fb>0.85599999999999998</fb>
    <v>14</v>
  </rv>
  <rv s="1">
    <fb>0.188</fb>
    <v>14</v>
  </rv>
  <rv s="1">
    <fb>0.63300000000000001</fb>
    <v>14</v>
  </rv>
  <rv s="1">
    <fb>7.400000000000001E-2</fb>
    <v>14</v>
  </rv>
  <rv s="1">
    <fb>0.21299999999999999</fb>
    <v>14</v>
  </rv>
  <rv s="1">
    <fb>0.70099999999999996</fb>
    <v>14</v>
  </rv>
  <rv s="7">
    <v>#VALUE!</v>
    <v>en-US</v>
    <v>caeb7b9a-f5d7-4686-8fb5-cf7628296b13</v>
    <v>536870912</v>
    <v>1</v>
    <v>59</v>
    <v>32</v>
    <v>New York</v>
    <v>7</v>
    <v>8</v>
    <v>Map</v>
    <v>9</v>
    <v>10</v>
    <v>US-NY</v>
    <v>265</v>
    <v>266</v>
    <v>267</v>
    <v>4</v>
    <v>New York, sometimes called New York State, is a state in the Northeastern region of the United States. A Mid-Atlantic state, New York borders New England, and has an international border with Canada. With almost 19.6 million residents, it is the ...</v>
    <v>268</v>
    <v>269</v>
    <v>270</v>
    <v>271</v>
    <v>276</v>
    <v>277</v>
    <v>278</v>
    <v>279</v>
    <v>280</v>
    <v>New York</v>
    <v>281</v>
    <v>282</v>
    <v>79</v>
    <v>283</v>
    <v>284</v>
    <v>285</v>
    <v>286</v>
    <v>287</v>
    <v>288</v>
    <v>289</v>
    <v>290</v>
    <v>291</v>
    <v>77</v>
    <v>292</v>
    <v>165</v>
    <v>293</v>
    <v>160</v>
    <v>294</v>
    <v>83</v>
    <v>New York</v>
    <v>mdp/vdpid/23161</v>
  </rv>
  <rv s="0">
    <v>536870912</v>
    <v>Albany County</v>
    <v>a3061797-713e-5786-6c4e-9e48da278578</v>
    <v>en-US</v>
    <v>Map</v>
  </rv>
  <rv s="1">
    <fb>56.813794999999999</fb>
    <v>11</v>
  </rv>
  <rv s="2">
    <v>13</v>
    <v>9</v>
    <v>60</v>
    <v>7</v>
    <v>0</v>
    <v>Image of Albany, New York</v>
  </rv>
  <rv s="1">
    <fb>42.65</fb>
    <v>20</v>
  </rv>
  <rv s="0">
    <v>805306368</v>
    <v>Kathy Sheehan (Mayor)</v>
    <v>1731f8a8-2401-4ecb-ac65-14c77d908f53</v>
    <v>en-US</v>
    <v>Generic</v>
  </rv>
  <rv s="3">
    <v>18</v>
  </rv>
  <rv s="4">
    <v>https://www.bing.com/search?q=albany+new+york&amp;form=skydnc</v>
    <v>Learn more on Bing</v>
  </rv>
  <rv s="1">
    <fb>-73.766666666667007</fb>
    <v>20</v>
  </rv>
  <rv s="1">
    <fb>99224</fb>
    <v>11</v>
  </rv>
  <rv s="8">
    <v>#VALUE!</v>
    <v>en-US</v>
    <v>62ca8245-972e-448d-af38-345d4a958798</v>
    <v>536870912</v>
    <v>1</v>
    <v>61</v>
    <v>36</v>
    <v>Albany, New York</v>
    <v>7</v>
    <v>8</v>
    <v>Map</v>
    <v>9</v>
    <v>19</v>
    <v>264</v>
    <v>296</v>
    <v>297</v>
    <v>4</v>
    <v>Albany is the capital and oldest city in the U.S. state of New York and the seat of and the most populous city in the county of the same name. It is located on the west bank of the Hudson River, about 10 miles south of its confluence with the ...</v>
    <v>298</v>
    <v>299</v>
    <v>301</v>
    <v>302</v>
    <v>303</v>
    <v>Albany, New York</v>
    <v>304</v>
    <v>83</v>
    <v>Albany, New York</v>
    <v>mdp/vdpid/5486479930554318849</v>
  </rv>
  <rv s="0">
    <v>536870912</v>
    <v>Oregon</v>
    <v>cacd36fd-7c62-43e2-a632-64a2a1811933</v>
    <v>en-US</v>
    <v>Map</v>
  </rv>
  <rv s="1">
    <fb>255026</fb>
    <v>11</v>
  </rv>
  <rv s="1">
    <fb>19586</fb>
    <v>11</v>
  </rv>
  <rv s="0">
    <v>536870912</v>
    <v>Salem</v>
    <v>181e3c46-a4b5-41c5-a74f-486f15e8dc58</v>
    <v>en-US</v>
    <v>Map</v>
  </rv>
  <rv s="1">
    <fb>1533430</fb>
    <v>11</v>
  </rv>
  <rv s="1">
    <fb>1732786</fb>
    <v>11</v>
  </rv>
  <rv s="2">
    <v>14</v>
    <v>9</v>
    <v>62</v>
    <v>7</v>
    <v>0</v>
    <v>Image of Oregon</v>
  </rv>
  <rv s="0">
    <v>536870912</v>
    <v>Portland</v>
    <v>5658ef8a-9267-4851-b335-72bc82329a4e</v>
    <v>en-US</v>
    <v>Map</v>
  </rv>
  <rv s="0">
    <v>805306368</v>
    <v>Tina Kotek (Governor)</v>
    <v>84ac333f-9a13-39da-fbda-a943cbce407a</v>
    <v>en-US</v>
    <v>Generic</v>
  </rv>
  <rv s="0">
    <v>805306368</v>
    <v>LaVonne Griffin-Valade (Secretary of state)</v>
    <v>c08ed1c5-ad98-a2b1-4afe-142a4e29ee93</v>
    <v>en-US</v>
    <v>Generic</v>
  </rv>
  <rv s="0">
    <v>805306368</v>
    <v>Ron Wyden (Senate)</v>
    <v>d0e83019-c9b2-fd5a-a7c5-a65db12029f0</v>
    <v>en-US</v>
    <v>Generic</v>
  </rv>
  <rv s="0">
    <v>805306368</v>
    <v>Jeff Merkley (Senate)</v>
    <v>90fcbf22-b36e-14ad-e541-c9163134b536</v>
    <v>en-US</v>
    <v>Generic</v>
  </rv>
  <rv s="3">
    <v>19</v>
  </rv>
  <rv s="4">
    <v>https://www.bing.com/search?q=oregon&amp;form=skydnc</v>
    <v>Learn more on Bing</v>
  </rv>
  <rv s="1">
    <fb>907</fb>
    <v>12</v>
  </rv>
  <rv s="1">
    <fb>51243</fb>
    <v>12</v>
  </rv>
  <rv s="1">
    <fb>237300</fb>
    <v>12</v>
  </rv>
  <rv s="1">
    <fb>2.5099999999999998</fb>
    <v>13</v>
  </rv>
  <rv s="1">
    <fb>4237256</fb>
    <v>11</v>
  </rv>
  <rv s="1">
    <fb>0.16399999999999998</fb>
    <v>14</v>
  </rv>
  <rv s="1">
    <fb>1.8000000000000002E-2</fb>
    <v>15</v>
  </rv>
  <rv s="1">
    <fb>4.4000000000000004E-2</fb>
    <v>14</v>
  </rv>
  <rv s="1">
    <fb>0.308</fb>
    <v>14</v>
  </rv>
  <rv s="1">
    <fb>9.9000000000000005E-2</fb>
    <v>14</v>
  </rv>
  <rv s="1">
    <fb>0.89800000000000002</fb>
    <v>14</v>
  </rv>
  <rv s="1">
    <fb>0.127</fb>
    <v>14</v>
  </rv>
  <rv s="1">
    <fb>0.621</fb>
    <v>14</v>
  </rv>
  <rv s="1">
    <fb>4.0000000000000001E-3</fb>
    <v>14</v>
  </rv>
  <rv s="1">
    <fb>0.10199999999999999</fb>
    <v>14</v>
  </rv>
  <rv s="1">
    <fb>3.7000000000000005E-2</fb>
    <v>14</v>
  </rv>
  <rv s="1">
    <fb>0.214</fb>
    <v>14</v>
  </rv>
  <rv s="1">
    <fb>5.7000000000000002E-2</fb>
    <v>14</v>
  </rv>
  <rv s="1">
    <fb>0.87599999999999989</fb>
    <v>14</v>
  </rv>
  <rv s="7">
    <v>#VALUE!</v>
    <v>en-US</v>
    <v>cacd36fd-7c62-43e2-a632-64a2a1811933</v>
    <v>536870912</v>
    <v>1</v>
    <v>65</v>
    <v>32</v>
    <v>Oregon</v>
    <v>7</v>
    <v>8</v>
    <v>Map</v>
    <v>9</v>
    <v>10</v>
    <v>US-OR</v>
    <v>307</v>
    <v>308</v>
    <v>309</v>
    <v>4</v>
    <v>Oregon is a state in the Pacific Northwest region of the United States. Oregon is a part of the Western United States, with the Columbia River delineating much of Oregon's northern boundary with Washington, while the Snake River delineates much ...</v>
    <v>310</v>
    <v>311</v>
    <v>312</v>
    <v>313</v>
    <v>318</v>
    <v>319</v>
    <v>320</v>
    <v>321</v>
    <v>322</v>
    <v>Oregon</v>
    <v>323</v>
    <v>324</v>
    <v>32</v>
    <v>325</v>
    <v>326</v>
    <v>327</v>
    <v>328</v>
    <v>246</v>
    <v>329</v>
    <v>330</v>
    <v>331</v>
    <v>332</v>
    <v>333</v>
    <v>334</v>
    <v>335</v>
    <v>336</v>
    <v>337</v>
    <v>338</v>
    <v>37</v>
    <v>Oregon</v>
    <v>mdp/vdpid/24561</v>
  </rv>
  <rv s="0">
    <v>536870912</v>
    <v>Polk County</v>
    <v>3fb83cfb-40be-aefa-5fb9-42c5d8ddfec9</v>
    <v>en-US</v>
    <v>Map</v>
  </rv>
  <rv s="1">
    <fb>127.22089200000001</fb>
    <v>11</v>
  </rv>
  <rv s="2">
    <v>15</v>
    <v>9</v>
    <v>66</v>
    <v>7</v>
    <v>0</v>
    <v>Image of Salem, Oregon</v>
  </rv>
  <rv s="1">
    <fb>44.930833333332998</fb>
    <v>20</v>
  </rv>
  <rv s="0">
    <v>805306368</v>
    <v>Chris Hoy (Mayor)</v>
    <v>f8f43abb-a02e-82c0-3fd6-6349f88f1725</v>
    <v>en-US</v>
    <v>Generic</v>
  </rv>
  <rv s="3">
    <v>20</v>
  </rv>
  <rv s="4">
    <v>https://www.bing.com/search?q=salem+oregon&amp;form=skydnc</v>
    <v>Learn more on Bing</v>
  </rv>
  <rv s="1">
    <fb>-123.02888888888999</fb>
    <v>20</v>
  </rv>
  <rv s="1">
    <fb>175535</fb>
    <v>11</v>
  </rv>
  <rv s="8">
    <v>#VALUE!</v>
    <v>en-US</v>
    <v>181e3c46-a4b5-41c5-a74f-486f15e8dc58</v>
    <v>536870912</v>
    <v>1</v>
    <v>67</v>
    <v>36</v>
    <v>Salem, Oregon</v>
    <v>7</v>
    <v>8</v>
    <v>Map</v>
    <v>9</v>
    <v>19</v>
    <v>306</v>
    <v>340</v>
    <v>341</v>
    <v>4</v>
    <v>Salem is the capital city of the U.S. state of Oregon, and the county seat of Marion County. It is located in the center of the Willamette Valley alongside the Willamette River, which runs north through the city. The river forms the boundary ...</v>
    <v>342</v>
    <v>343</v>
    <v>345</v>
    <v>346</v>
    <v>347</v>
    <v>Salem, Oregon</v>
    <v>348</v>
    <v>37</v>
    <v>Salem, Oregon</v>
    <v>mdp/vdpid/5053074332494856193</v>
  </rv>
  <rv s="0">
    <v>536870912</v>
    <v>Tennessee</v>
    <v>9bbc9c72-1bf1-4ef6-b66d-a6cdef70f4f3</v>
    <v>en-US</v>
    <v>Map</v>
  </rv>
  <rv s="1">
    <fb>109247</fb>
    <v>11</v>
  </rv>
  <rv s="1">
    <fb>36157</fb>
    <v>11</v>
  </rv>
  <rv s="0">
    <v>536870912</v>
    <v>Nashville</v>
    <v>e2accb9d-ccea-5b7c-7bbc-0db831476d61</v>
    <v>en-US</v>
    <v>Map</v>
  </rv>
  <rv s="1">
    <fb>2504556</fb>
    <v>11</v>
  </rv>
  <rv s="1">
    <fb>2919671</fb>
    <v>11</v>
  </rv>
  <rv s="2">
    <v>16</v>
    <v>9</v>
    <v>68</v>
    <v>7</v>
    <v>0</v>
    <v>Image of Tennessee</v>
  </rv>
  <rv s="0">
    <v>805306368</v>
    <v>Bill Lee (Governor)</v>
    <v>c8026be6-06ae-4f73-a92b-038dc03243c9</v>
    <v>en-US</v>
    <v>Generic</v>
  </rv>
  <rv s="0">
    <v>805306368</v>
    <v>Randy McNally (Lieutenant governor)</v>
    <v>eec243e8-886e-f143-44f8-d1a613dc6e71</v>
    <v>en-US</v>
    <v>Generic</v>
  </rv>
  <rv s="0">
    <v>805306368</v>
    <v>Marsha Blackburn (Senate)</v>
    <v>39117d39-6448-55ce-8537-67a4fd4cf0e9</v>
    <v>en-US</v>
    <v>Generic</v>
  </rv>
  <rv s="0">
    <v>805306368</v>
    <v>Bill Hagerty (Senate)</v>
    <v>48790b3f-20d0-51ec-537c-ca6c25fff853</v>
    <v>en-US</v>
    <v>Generic</v>
  </rv>
  <rv s="3">
    <v>21</v>
  </rv>
  <rv s="4">
    <v>https://www.bing.com/search?q=tennessee&amp;form=skydnc</v>
    <v>Learn more on Bing</v>
  </rv>
  <rv s="1">
    <fb>764</fb>
    <v>12</v>
  </rv>
  <rv s="1">
    <fb>45219</fb>
    <v>12</v>
  </rv>
  <rv s="1">
    <fb>142100</fb>
    <v>12</v>
  </rv>
  <rv s="1">
    <fb>2.5299999999999998</fb>
    <v>13</v>
  </rv>
  <rv s="1">
    <fb>6910840</fb>
    <v>11</v>
  </rv>
  <rv s="1">
    <fb>4.8000000000000001E-2</fb>
    <v>14</v>
  </rv>
  <rv s="1">
    <fb>0.154</fb>
    <v>14</v>
  </rv>
  <rv s="1">
    <fb>1.8000000000000002E-2</fb>
    <v>14</v>
  </rv>
  <rv s="1">
    <fb>0.249</fb>
    <v>14</v>
  </rv>
  <rv s="1">
    <fb>0.17100000000000001</fb>
    <v>14</v>
  </rv>
  <rv s="1">
    <fb>0.85499999999999998</fb>
    <v>14</v>
  </rv>
  <rv s="1">
    <fb>0.61</fb>
    <v>14</v>
  </rv>
  <rv s="1">
    <fb>0.11199999999999999</fb>
    <v>14</v>
  </rv>
  <rv s="1">
    <fb>0.22699999999999998</fb>
    <v>14</v>
  </rv>
  <rv s="1">
    <fb>0.78799999999999992</fb>
    <v>14</v>
  </rv>
  <rv s="3">
    <v>22</v>
  </rv>
  <rv s="5">
    <v>#VALUE!</v>
    <v>en-US</v>
    <v>9bbc9c72-1bf1-4ef6-b66d-a6cdef70f4f3</v>
    <v>536870912</v>
    <v>1</v>
    <v>71</v>
    <v>5</v>
    <v>Tennessee</v>
    <v>7</v>
    <v>8</v>
    <v>Map</v>
    <v>9</v>
    <v>10</v>
    <v>US-TN</v>
    <v>351</v>
    <v>352</v>
    <v>353</v>
    <v>4</v>
    <v>Tennessee, officially the State of Tennessee, is a landlocked state in the Southeastern region of the United States. It borders Kentucky to the north, Virginia to the northeast, North Carolina to the east, Georgia, Alabama, and Mississippi to ...</v>
    <v>354</v>
    <v>355</v>
    <v>356</v>
    <v>353</v>
    <v>361</v>
    <v>362</v>
    <v>363</v>
    <v>364</v>
    <v>365</v>
    <v>Tennessee</v>
    <v>18</v>
    <v>366</v>
    <v>367</v>
    <v>368</v>
    <v>369</v>
    <v>70</v>
    <v>370</v>
    <v>371</v>
    <v>372</v>
    <v>368</v>
    <v>373</v>
    <v>163</v>
    <v>374</v>
    <v>77</v>
    <v>375</v>
    <v>370</v>
    <v>376</v>
    <v>125</v>
    <v>377</v>
    <v>378</v>
    <v>Tennessee</v>
    <v>mdp/vdpid/33025</v>
  </rv>
  <rv s="0">
    <v>536870912</v>
    <v>Davidson County</v>
    <v>333fe993-fea1-1234-e900-137860a296b7</v>
    <v>en-US</v>
    <v>Map</v>
  </rv>
  <rv s="1">
    <fb>1367.25</fb>
    <v>11</v>
  </rv>
  <rv s="2">
    <v>17</v>
    <v>9</v>
    <v>72</v>
    <v>7</v>
    <v>0</v>
    <v>Image of Nashville, Tennessee</v>
  </rv>
  <rv s="1">
    <fb>36.162222222222198</fb>
    <v>20</v>
  </rv>
  <rv s="0">
    <v>805306368</v>
    <v>Freddie O'Connell (Mayor)</v>
    <v>8f43b321-4e8f-5e51-7aa8-e580959c5a98</v>
    <v>en-US</v>
    <v>Generic</v>
  </rv>
  <rv s="3">
    <v>23</v>
  </rv>
  <rv s="4">
    <v>https://www.bing.com/search?q=nashville+tennessee&amp;form=skydnc</v>
    <v>Learn more on Bing</v>
  </rv>
  <rv s="1">
    <fb>-86.774444444444399</fb>
    <v>20</v>
  </rv>
  <rv s="1">
    <fb>689447</fb>
    <v>11</v>
  </rv>
  <rv s="8">
    <v>#VALUE!</v>
    <v>en-US</v>
    <v>e2accb9d-ccea-5b7c-7bbc-0db831476d61</v>
    <v>536870912</v>
    <v>1</v>
    <v>73</v>
    <v>36</v>
    <v>Nashville, Tennessee</v>
    <v>7</v>
    <v>8</v>
    <v>Map</v>
    <v>9</v>
    <v>19</v>
    <v>350</v>
    <v>380</v>
    <v>381</v>
    <v>4</v>
    <v>Nashville is the capital and most populous city in the U.S. state of Tennessee and the county seat of Davidson County. With a population of 689,447 at the 2020 U.S. census, Nashville is the 21st most populous city in the United States, and the ...</v>
    <v>382</v>
    <v>383</v>
    <v>385</v>
    <v>386</v>
    <v>387</v>
    <v>Nashville, Tennessee</v>
    <v>388</v>
    <v>168</v>
    <v>Nashville, Tennessee</v>
    <v>mdp/vdpid/5482596216845893633</v>
  </rv>
  <rv s="0">
    <v>536870912</v>
    <v>Idaho</v>
    <v>ecd30387-20fa-4523-9045-e2860154b5e9</v>
    <v>en-US</v>
    <v>Map</v>
  </rv>
  <rv s="1">
    <fb>216699</fb>
    <v>11</v>
  </rv>
  <rv s="1">
    <fb>12165</fb>
    <v>11</v>
  </rv>
  <rv s="0">
    <v>536870912</v>
    <v>Boise</v>
    <v>1054a9b9-ef41-4b77-9953-f1ef16ec8015</v>
    <v>en-US</v>
    <v>Map</v>
  </rv>
  <rv s="1">
    <fb>589320</fb>
    <v>11</v>
  </rv>
  <rv s="1">
    <fb>700825</fb>
    <v>11</v>
  </rv>
  <rv s="2">
    <v>18</v>
    <v>9</v>
    <v>74</v>
    <v>7</v>
    <v>0</v>
    <v>Image of Idaho</v>
  </rv>
  <rv s="0">
    <v>805306368</v>
    <v>Brad Little (Governor)</v>
    <v>135ff875-8d96-6f51-3eae-347573bc2b5e</v>
    <v>en-US</v>
    <v>Generic</v>
  </rv>
  <rv s="0">
    <v>805306368</v>
    <v>Scott Bedke (Lieutenant governor)</v>
    <v>be8f5adf-6e01-67c0-5d19-fa17c594a297</v>
    <v>en-US</v>
    <v>Generic</v>
  </rv>
  <rv s="0">
    <v>805306368</v>
    <v>Mike Crapo (Senate)</v>
    <v>58e344ac-f5b6-a371-d18b-e84da803a187</v>
    <v>en-US</v>
    <v>Generic</v>
  </rv>
  <rv s="0">
    <v>805306368</v>
    <v>Jim Risch (Senate)</v>
    <v>efe1fdc7-bf51-3e76-dee8-ac3de7719f34</v>
    <v>en-US</v>
    <v>Generic</v>
  </rv>
  <rv s="3">
    <v>24</v>
  </rv>
  <rv s="4">
    <v>https://www.bing.com/search?q=idaho&amp;form=skydnc</v>
    <v>Learn more on Bing</v>
  </rv>
  <rv s="1">
    <fb>743</fb>
    <v>12</v>
  </rv>
  <rv s="1">
    <fb>47583</fb>
    <v>12</v>
  </rv>
  <rv s="1">
    <fb>162900</fb>
    <v>12</v>
  </rv>
  <rv s="1">
    <fb>2.69</fb>
    <v>13</v>
  </rv>
  <rv s="1">
    <fb>1839106</fb>
    <v>11</v>
  </rv>
  <rv s="1">
    <fb>1.4999999999999999E-2</fb>
    <v>14</v>
  </rv>
  <rv s="1">
    <fb>0.25900000000000001</fb>
    <v>14</v>
  </rv>
  <rv s="1">
    <fb>0.89500000000000002</fb>
    <v>14</v>
  </rv>
  <rv s="1">
    <fb>0.122</fb>
    <v>14</v>
  </rv>
  <rv s="1">
    <fb>0.626</fb>
    <v>14</v>
  </rv>
  <rv s="1">
    <fb>0.09</fb>
    <v>14</v>
  </rv>
  <rv s="1">
    <fb>2.3E-2</fb>
    <v>14</v>
  </rv>
  <rv s="1">
    <fb>0.26200000000000001</fb>
    <v>14</v>
  </rv>
  <rv s="1">
    <fb>0.93400000000000005</fb>
    <v>14</v>
  </rv>
  <rv s="9">
    <v>#VALUE!</v>
    <v>en-US</v>
    <v>ecd30387-20fa-4523-9045-e2860154b5e9</v>
    <v>536870912</v>
    <v>1</v>
    <v>77</v>
    <v>47</v>
    <v>Idaho</v>
    <v>7</v>
    <v>8</v>
    <v>Map</v>
    <v>9</v>
    <v>10</v>
    <v>US-ID</v>
    <v>391</v>
    <v>392</v>
    <v>393</v>
    <v>4</v>
    <v>Idaho is a state in the Mountain West subregion of the United States. It shares a small portion of the Canada–United States border to the north, with the province of British Columbia. It borders Montana and Wyoming to the east, Nevada and Utah ...</v>
    <v>394</v>
    <v>395</v>
    <v>396</v>
    <v>393</v>
    <v>401</v>
    <v>402</v>
    <v>403</v>
    <v>404</v>
    <v>405</v>
    <v>Idaho</v>
    <v>18</v>
    <v>406</v>
    <v>407</v>
    <v>292</v>
    <v>24</v>
    <v>23</v>
    <v>408</v>
    <v>409</v>
    <v>244</v>
    <v>125</v>
    <v>410</v>
    <v>411</v>
    <v>412</v>
    <v>207</v>
    <v>413</v>
    <v>414</v>
    <v>415</v>
    <v>32</v>
    <v>416</v>
    <v>Idaho</v>
    <v>mdp/vdpid/14713</v>
  </rv>
  <rv s="0">
    <v>536870912</v>
    <v>Ada County</v>
    <v>61b915e8-bf76-36c4-5ce8-a5a60558a819</v>
    <v>en-US</v>
    <v>Map</v>
  </rv>
  <rv s="1">
    <fb>216713.666</fb>
    <v>11</v>
  </rv>
  <rv s="2">
    <v>19</v>
    <v>9</v>
    <v>78</v>
    <v>7</v>
    <v>0</v>
    <v>Image of Boise, Idaho</v>
  </rv>
  <rv s="1">
    <fb>43.613611111110998</fb>
    <v>20</v>
  </rv>
  <rv s="0">
    <v>805306368</v>
    <v>Lauren McLean (Mayor)</v>
    <v>7e751018-c860-dcd5-43fb-1e41598d02fb</v>
    <v>en-US</v>
    <v>Generic</v>
  </rv>
  <rv s="3">
    <v>25</v>
  </rv>
  <rv s="4">
    <v>https://www.bing.com/search?q=boise+idaho&amp;form=skydnc</v>
    <v>Learn more on Bing</v>
  </rv>
  <rv s="1">
    <fb>-116.23777777778</fb>
    <v>20</v>
  </rv>
  <rv s="1">
    <fb>235684</fb>
    <v>11</v>
  </rv>
  <rv s="8">
    <v>#VALUE!</v>
    <v>en-US</v>
    <v>1054a9b9-ef41-4b77-9953-f1ef16ec8015</v>
    <v>536870912</v>
    <v>1</v>
    <v>79</v>
    <v>36</v>
    <v>Boise, Idaho</v>
    <v>7</v>
    <v>8</v>
    <v>Map</v>
    <v>9</v>
    <v>19</v>
    <v>390</v>
    <v>418</v>
    <v>419</v>
    <v>4</v>
    <v>Boise is the capital and most populous city in the U.S. state of Idaho and is the county seat of Ada County. As of the 2020 census, there were 235,684 people residing in the city. On the Boise River in southwestern Idaho, it is 41 miles east of ...</v>
    <v>420</v>
    <v>421</v>
    <v>423</v>
    <v>424</v>
    <v>425</v>
    <v>Boise, Idaho</v>
    <v>426</v>
    <v>262</v>
    <v>Boise, Idaho</v>
    <v>mdp/vdpid/5055534670653947905</v>
  </rv>
  <rv s="0">
    <v>536870912</v>
    <v>South Dakota</v>
    <v>9cee0b65-d357-479e-a066-31c634648f47</v>
    <v>en-US</v>
    <v>Map</v>
  </rv>
  <rv s="1">
    <fb>199729</fb>
    <v>11</v>
  </rv>
  <rv s="1">
    <fb>5686</fb>
    <v>11</v>
  </rv>
  <rv s="0">
    <v>536870912</v>
    <v>Pierre</v>
    <v>20a86e52-87b3-4ee4-3068-41c956ee1f18</v>
    <v>en-US</v>
    <v>Map</v>
  </rv>
  <rv s="1">
    <fb>330858</fb>
    <v>11</v>
  </rv>
  <rv s="1">
    <fb>383838</fb>
    <v>11</v>
  </rv>
  <rv s="2">
    <v>20</v>
    <v>9</v>
    <v>80</v>
    <v>7</v>
    <v>0</v>
    <v>Image of South Dakota</v>
  </rv>
  <rv s="0">
    <v>536870912</v>
    <v>Sioux Falls</v>
    <v>d9fcdc7f-1917-4bcf-9998-253d9b343f3e</v>
    <v>en-US</v>
    <v>Map</v>
  </rv>
  <rv s="0">
    <v>805306368</v>
    <v>Kristi Noem (Governor)</v>
    <v>56bda37d-10af-7f67-23d6-ee1f15972a67</v>
    <v>en-US</v>
    <v>Generic</v>
  </rv>
  <rv s="0">
    <v>805306368</v>
    <v>Larry Rhoden (Lieutenant governor)</v>
    <v>3b700e60-1a5b-4b28-86a6-ec5c548d05d5</v>
    <v>en-US</v>
    <v>Generic</v>
  </rv>
  <rv s="0">
    <v>805306368</v>
    <v>John Thune (Senate)</v>
    <v>566b8106-2025-dc6b-e09c-2c8ace4dfa7b</v>
    <v>en-US</v>
    <v>Generic</v>
  </rv>
  <rv s="0">
    <v>805306368</v>
    <v>Mike Rounds (Senate)</v>
    <v>2c9f7c1d-81b4-ac7b-8e71-27c658b2ca07</v>
    <v>en-US</v>
    <v>Generic</v>
  </rv>
  <rv s="3">
    <v>26</v>
  </rv>
  <rv s="4">
    <v>https://www.bing.com/search?q=south+dakota&amp;form=skydnc</v>
    <v>Learn more on Bing</v>
  </rv>
  <rv s="1">
    <fb>655</fb>
    <v>12</v>
  </rv>
  <rv s="1">
    <fb>50957</fb>
    <v>12</v>
  </rv>
  <rv s="1">
    <fb>140500</fb>
    <v>12</v>
  </rv>
  <rv s="1">
    <fb>2.4500000000000002</fb>
    <v>13</v>
  </rv>
  <rv s="1">
    <fb>886667</fb>
    <v>11</v>
  </rv>
  <rv s="1">
    <fb>0.157</fb>
    <v>14</v>
  </rv>
  <rv s="1">
    <fb>8.900000000000001E-2</fb>
    <v>15</v>
  </rv>
  <rv s="1">
    <fb>1.3999999999999999E-2</fb>
    <v>14</v>
  </rv>
  <rv s="1">
    <fb>0.03</fb>
    <v>14</v>
  </rv>
  <rv s="1">
    <fb>0.90900000000000003</fb>
    <v>14</v>
  </rv>
  <rv s="1">
    <fb>0.68599999999999994</fb>
    <v>14</v>
  </rv>
  <rv s="1">
    <fb>8.4000000000000005E-2</fb>
    <v>14</v>
  </rv>
  <rv s="3">
    <v>27</v>
  </rv>
  <rv s="5">
    <v>#VALUE!</v>
    <v>en-US</v>
    <v>9cee0b65-d357-479e-a066-31c634648f47</v>
    <v>536870912</v>
    <v>1</v>
    <v>83</v>
    <v>5</v>
    <v>South Dakota</v>
    <v>7</v>
    <v>8</v>
    <v>Map</v>
    <v>9</v>
    <v>10</v>
    <v>US-SD</v>
    <v>429</v>
    <v>430</v>
    <v>431</v>
    <v>4</v>
    <v>South Dakota is a state in the North Central region of the United States. South Dakota borders North Dakota to the north, Minnesota to the east, Iowa to the southeast) Nebraska to the south, Wyoming to the west, and Montana to the northwest.The ...</v>
    <v>432</v>
    <v>433</v>
    <v>434</v>
    <v>435</v>
    <v>440</v>
    <v>441</v>
    <v>442</v>
    <v>443</v>
    <v>444</v>
    <v>South Dakota</v>
    <v>18</v>
    <v>445</v>
    <v>446</v>
    <v>74</v>
    <v>447</v>
    <v>448</v>
    <v>449</v>
    <v>27</v>
    <v>370</v>
    <v>450</v>
    <v>451</v>
    <v>248</v>
    <v>452</v>
    <v>77</v>
    <v>453</v>
    <v>200</v>
    <v>209</v>
    <v>122</v>
    <v>373</v>
    <v>454</v>
    <v>South Dakota</v>
    <v>mdp/vdpid/31418</v>
  </rv>
  <rv s="0">
    <v>536870912</v>
    <v>Hughes County</v>
    <v>bf305725-6e35-db5b-67cd-3e3f4bf60a9a</v>
    <v>en-US</v>
    <v>Map</v>
  </rv>
  <rv s="1">
    <fb>33.795206</fb>
    <v>11</v>
  </rv>
  <rv s="2">
    <v>21</v>
    <v>9</v>
    <v>84</v>
    <v>7</v>
    <v>0</v>
    <v>Image of Pierre, South Dakota</v>
  </rv>
  <rv s="1">
    <fb>44.368361111111099</fb>
    <v>20</v>
  </rv>
  <rv s="0">
    <v>805306368</v>
    <v>Steve Harding (Mayor)</v>
    <v>b95b0707-9d6c-4681-cde6-5fdf01242367</v>
    <v>en-US</v>
    <v>Generic</v>
  </rv>
  <rv s="3">
    <v>28</v>
  </rv>
  <rv s="4">
    <v>https://www.bing.com/search?q=pierre+south+dakota&amp;form=skydnc</v>
    <v>Learn more on Bing</v>
  </rv>
  <rv s="1">
    <fb>-100.351138888889</fb>
    <v>20</v>
  </rv>
  <rv s="1">
    <fb>14091</fb>
    <v>11</v>
  </rv>
  <rv s="8">
    <v>#VALUE!</v>
    <v>en-US</v>
    <v>20a86e52-87b3-4ee4-3068-41c956ee1f18</v>
    <v>536870912</v>
    <v>1</v>
    <v>85</v>
    <v>36</v>
    <v>Pierre, South Dakota</v>
    <v>7</v>
    <v>8</v>
    <v>Map</v>
    <v>9</v>
    <v>19</v>
    <v>428</v>
    <v>456</v>
    <v>457</v>
    <v>4</v>
    <v>Pierre is the capital city of the U.S. state of South Dakota and the seat of Hughes County. The population was 14,091 at the 2020 census, making it the 2nd least populous US state capital after Montpelier, Vermont. It is South Dakota's 9th most ...</v>
    <v>458</v>
    <v>459</v>
    <v>461</v>
    <v>462</v>
    <v>463</v>
    <v>Pierre, South Dakota</v>
    <v>464</v>
    <v>168</v>
    <v>Pierre, South Dakota</v>
    <v>mdp/vdpid/5089127357004906497</v>
  </rv>
  <rv s="0">
    <v>536870912</v>
    <v>Florida</v>
    <v>5fece3f4-e8e8-4159-843e-f725a930ad50</v>
    <v>en-US</v>
    <v>Map</v>
  </rv>
  <rv s="1">
    <fb>170304</fb>
    <v>11</v>
  </rv>
  <rv s="1">
    <fb>116240</fb>
    <v>11</v>
  </rv>
  <rv s="0">
    <v>536870912</v>
    <v>Tallahassee</v>
    <v>fe8036d9-2764-4483-9405-f07a59b69915</v>
    <v>en-US</v>
    <v>Map</v>
  </rv>
  <rv s="1">
    <fb>7300494</fb>
    <v>11</v>
  </rv>
  <rv s="1">
    <fb>9301642</fb>
    <v>11</v>
  </rv>
  <rv s="2">
    <v>22</v>
    <v>9</v>
    <v>86</v>
    <v>7</v>
    <v>0</v>
    <v>Image of Florida</v>
  </rv>
  <rv s="0">
    <v>536870912</v>
    <v>Jacksonville</v>
    <v>8bd6021b-ea7f-4470-a29b-042b1c82e07f</v>
    <v>en-US</v>
    <v>Map</v>
  </rv>
  <rv s="0">
    <v>805306368</v>
    <v>Ron DeSantis (Governor)</v>
    <v>1ed346c3-9ad7-8e78-ae55-5ed54b15749a</v>
    <v>en-US</v>
    <v>Generic</v>
  </rv>
  <rv s="0">
    <v>805306368</v>
    <v>Jeanette Nuñez (Lieutenant governor)</v>
    <v>521859d8-c46c-b08b-cb47-7344118c3236</v>
    <v>en-US</v>
    <v>Generic</v>
  </rv>
  <rv s="0">
    <v>805306368</v>
    <v>Marco Rubio (Senate)</v>
    <v>32b0d620-227f-b899-96af-f4725e38d5a5</v>
    <v>en-US</v>
    <v>Generic</v>
  </rv>
  <rv s="0">
    <v>805306368</v>
    <v>Rick Scott (Senate)</v>
    <v>7a306d31-0926-baab-a271-b42913720a93</v>
    <v>en-US</v>
    <v>Generic</v>
  </rv>
  <rv s="3">
    <v>29</v>
  </rv>
  <rv s="4">
    <v>https://www.bing.com/search?q=florida&amp;form=skydnc</v>
    <v>Learn more on Bing</v>
  </rv>
  <rv s="1">
    <fb>1002</fb>
    <v>12</v>
  </rv>
  <rv s="1">
    <fb>47507</fb>
    <v>12</v>
  </rv>
  <rv s="1">
    <fb>159000</fb>
    <v>12</v>
  </rv>
  <rv s="1">
    <fb>21538187</fb>
    <v>11</v>
  </rv>
  <rv s="1">
    <fb>9.6000000000000002E-2</fb>
    <v>14</v>
  </rv>
  <rv s="1">
    <fb>0.19399999999999998</fb>
    <v>14</v>
  </rv>
  <rv s="1">
    <fb>5.0000000000000001E-3</fb>
    <v>15</v>
  </rv>
  <rv s="1">
    <fb>2.7999999999999997E-2</fb>
    <v>14</v>
  </rv>
  <rv s="1">
    <fb>0.27300000000000002</fb>
    <v>14</v>
  </rv>
  <rv s="1">
    <fb>0.16800000000000001</fb>
    <v>14</v>
  </rv>
  <rv s="1">
    <fb>0.19699999999999998</fb>
    <v>14</v>
  </rv>
  <rv s="1">
    <fb>0.245</fb>
    <v>14</v>
  </rv>
  <rv s="1">
    <fb>0.58799999999999997</fb>
    <v>14</v>
  </rv>
  <rv s="1">
    <fb>8.5000000000000006E-2</fb>
    <v>14</v>
  </rv>
  <rv s="1">
    <fb>0.02</fb>
    <v>14</v>
  </rv>
  <rv s="1">
    <fb>0.20300000000000001</fb>
    <v>14</v>
  </rv>
  <rv s="1">
    <fb>0.77700000000000002</fb>
    <v>14</v>
  </rv>
  <rv s="5">
    <v>#VALUE!</v>
    <v>en-US</v>
    <v>5fece3f4-e8e8-4159-843e-f725a930ad50</v>
    <v>536870912</v>
    <v>1</v>
    <v>89</v>
    <v>5</v>
    <v>Florida</v>
    <v>7</v>
    <v>8</v>
    <v>Map</v>
    <v>9</v>
    <v>10</v>
    <v>US-FL</v>
    <v>467</v>
    <v>468</v>
    <v>469</v>
    <v>4</v>
    <v>Florida is a state in the Southeastern region of the United States. It borders the Gulf of Mexico to the west, Alabama to the northwest, Georgia to the north, the Bahamas and Atlantic Ocean to the east; and the Straits of Florida and Cuba to the ...</v>
    <v>470</v>
    <v>471</v>
    <v>472</v>
    <v>473</v>
    <v>478</v>
    <v>479</v>
    <v>480</v>
    <v>481</v>
    <v>482</v>
    <v>Florida</v>
    <v>18</v>
    <v>281</v>
    <v>483</v>
    <v>484</v>
    <v>485</v>
    <v>486</v>
    <v>487</v>
    <v>488</v>
    <v>489</v>
    <v>490</v>
    <v>204</v>
    <v>491</v>
    <v>492</v>
    <v>77</v>
    <v>493</v>
    <v>494</v>
    <v>495</v>
    <v>21</v>
    <v>496</v>
    <v>378</v>
    <v>Florida</v>
    <v>mdp/vdpid/11032</v>
  </rv>
  <rv s="0">
    <v>536870912</v>
    <v>Leon County</v>
    <v>3e1143da-3260-a522-c5ea-e62827f35d27</v>
    <v>en-US</v>
    <v>Map</v>
  </rv>
  <rv s="1">
    <fb>270.39016975275501</fb>
    <v>11</v>
  </rv>
  <rv s="2">
    <v>23</v>
    <v>9</v>
    <v>90</v>
    <v>7</v>
    <v>0</v>
    <v>Image of Tallahassee, Florida</v>
  </rv>
  <rv s="1">
    <fb>30.438736111111002</fb>
    <v>20</v>
  </rv>
  <rv s="0">
    <v>805306368</v>
    <v>John E. Dailey (Mayor)</v>
    <v>5a236fea-ccd9-da1b-a6c1-249fadbbeb69</v>
    <v>en-US</v>
    <v>Generic</v>
  </rv>
  <rv s="3">
    <v>30</v>
  </rv>
  <rv s="4">
    <v>https://www.bing.com/search?q=tallahassee+florida&amp;form=skydnc</v>
    <v>Learn more on Bing</v>
  </rv>
  <rv s="1">
    <fb>-84.280633333333</fb>
    <v>20</v>
  </rv>
  <rv s="1">
    <fb>196169</fb>
    <v>11</v>
  </rv>
  <rv s="6">
    <v>#VALUE!</v>
    <v>en-US</v>
    <v>fe8036d9-2764-4483-9405-f07a59b69915</v>
    <v>536870912</v>
    <v>1</v>
    <v>91</v>
    <v>18</v>
    <v>Tallahassee, Florida</v>
    <v>7</v>
    <v>8</v>
    <v>Map</v>
    <v>9</v>
    <v>19</v>
    <v>466</v>
    <v>498</v>
    <v>499</v>
    <v>4</v>
    <v>Tallahassee is the capital city of the U.S. state of Florida. It is the county seat and only incorporated municipality in Leon County. Tallahassee became the capital of Florida, then the Florida Territory, in 1824. In 2022, the population was ...</v>
    <v>500</v>
    <v>501</v>
    <v>503</v>
    <v>504</v>
    <v>505</v>
    <v>Tallahassee, Florida</v>
    <v>506</v>
    <v>Tallahassee, Florida</v>
    <v>mdp/vdpid/5497788794595704833</v>
  </rv>
  <rv s="0">
    <v>536870912</v>
    <v>Louisiana</v>
    <v>0ca1e87f-e2f6-43fb-8deb-d22bd09a9cae</v>
    <v>en-US</v>
    <v>Map</v>
  </rv>
  <rv s="1">
    <fb>135382</fb>
    <v>11</v>
  </rv>
  <rv s="1">
    <fb>14503</fb>
    <v>11</v>
  </rv>
  <rv s="0">
    <v>536870912</v>
    <v>Baton Rouge</v>
    <v>dc17dbc5-08e4-4782-8f58-e5ce764122b6</v>
    <v>en-US</v>
    <v>Map</v>
  </rv>
  <rv s="1">
    <fb>1727919</fb>
    <v>11</v>
  </rv>
  <rv s="1">
    <fb>2036975</fb>
    <v>11</v>
  </rv>
  <rv s="2">
    <v>24</v>
    <v>9</v>
    <v>92</v>
    <v>7</v>
    <v>0</v>
    <v>Image of Louisiana</v>
  </rv>
  <rv s="0">
    <v>536870912</v>
    <v>New Orleans</v>
    <v>465e78cf-aa9a-491f-9167-4520c7110824</v>
    <v>en-US</v>
    <v>Map</v>
  </rv>
  <rv s="0">
    <v>805306368</v>
    <v>Jeff Landry (Governor)</v>
    <v>d492bfcb-cae8-2b79-02a0-bd16694ca8f1</v>
    <v>en-US</v>
    <v>Generic</v>
  </rv>
  <rv s="0">
    <v>805306368</v>
    <v>Billy Nungesser (Lieutenant governor)</v>
    <v>edba98a9-8f96-5d5f-2a33-d387284d930d</v>
    <v>en-US</v>
    <v>Generic</v>
  </rv>
  <rv s="0">
    <v>805306368</v>
    <v>Bill Cassidy (Senate)</v>
    <v>23d46db6-3b3f-47f4-80e7-ed2027ac6347</v>
    <v>en-US</v>
    <v>Generic</v>
  </rv>
  <rv s="0">
    <v>805306368</v>
    <v>John Kennedy (Senate)</v>
    <v>e3825889-48aa-6c64-9811-067af6c09e88</v>
    <v>en-US</v>
    <v>Generic</v>
  </rv>
  <rv s="3">
    <v>31</v>
  </rv>
  <rv s="4">
    <v>https://www.bing.com/search?q=louisiana&amp;form=skydnc</v>
    <v>Learn more on Bing</v>
  </rv>
  <rv s="1">
    <fb>788</fb>
    <v>12</v>
  </rv>
  <rv s="1">
    <fb>45047</fb>
    <v>12</v>
  </rv>
  <rv s="1">
    <fb>144100</fb>
    <v>12</v>
  </rv>
  <rv s="1">
    <fb>2.6</fb>
    <v>13</v>
  </rv>
  <rv s="1">
    <fb>4657757</fb>
    <v>11</v>
  </rv>
  <rv s="1">
    <fb>3.3000000000000002E-2</fb>
    <v>14</v>
  </rv>
  <rv s="1">
    <fb>0.14000000000000001</fb>
    <v>14</v>
  </rv>
  <rv s="1">
    <fb>8.0000000000000002E-3</fb>
    <v>15</v>
  </rv>
  <rv s="1">
    <fb>0.32500000000000001</fb>
    <v>14</v>
  </rv>
  <rv s="1">
    <fb>0.04</fb>
    <v>14</v>
  </rv>
  <rv s="1">
    <fb>0.83400000000000007</fb>
    <v>14</v>
  </rv>
  <rv s="1">
    <fb>0.05</fb>
    <v>14</v>
  </rv>
  <rv s="1">
    <fb>0.60399999999999998</fb>
    <v>14</v>
  </rv>
  <rv s="1">
    <fb>0.11</fb>
    <v>14</v>
  </rv>
  <rv s="1">
    <fb>1.6E-2</fb>
    <v>14</v>
  </rv>
  <rv s="1">
    <fb>0.23899999999999999</fb>
    <v>14</v>
  </rv>
  <rv s="1">
    <fb>6.7000000000000004E-2</fb>
    <v>14</v>
  </rv>
  <rv s="1">
    <fb>0.63200000000000001</fb>
    <v>14</v>
  </rv>
  <rv s="7">
    <v>#VALUE!</v>
    <v>en-US</v>
    <v>0ca1e87f-e2f6-43fb-8deb-d22bd09a9cae</v>
    <v>536870912</v>
    <v>1</v>
    <v>95</v>
    <v>32</v>
    <v>Louisiana</v>
    <v>7</v>
    <v>8</v>
    <v>Map</v>
    <v>9</v>
    <v>10</v>
    <v>US-LA</v>
    <v>509</v>
    <v>510</v>
    <v>511</v>
    <v>4</v>
    <v>Louisiana is a state in the Deep South and South Central regions of the United States. It borders Texas to the west, Arkansas to the north, and Mississippi to the east. Of the 50 U.S. states, it ranks 20th in land area and the 25th in ...</v>
    <v>512</v>
    <v>513</v>
    <v>514</v>
    <v>515</v>
    <v>520</v>
    <v>521</v>
    <v>522</v>
    <v>523</v>
    <v>524</v>
    <v>Louisiana</v>
    <v>525</v>
    <v>526</v>
    <v>527</v>
    <v>528</v>
    <v>529</v>
    <v>370</v>
    <v>288</v>
    <v>530</v>
    <v>531</v>
    <v>532</v>
    <v>533</v>
    <v>534</v>
    <v>77</v>
    <v>535</v>
    <v>536</v>
    <v>537</v>
    <v>538</v>
    <v>539</v>
    <v>168</v>
    <v>Louisiana</v>
    <v>mdp/vdpid/19283</v>
  </rv>
  <rv s="0">
    <v>536870912</v>
    <v>East Baton Rouge Parish</v>
    <v>f120d471-709e-014b-2eb7-5a9678a3542d</v>
    <v>en-US</v>
    <v>Map</v>
  </rv>
  <rv s="1">
    <fb>228.230603</fb>
    <v>11</v>
  </rv>
  <rv s="2">
    <v>25</v>
    <v>9</v>
    <v>96</v>
    <v>7</v>
    <v>0</v>
    <v>Image of Baton Rouge, Louisiana</v>
  </rv>
  <rv s="1">
    <fb>30.447500000000002</fb>
    <v>20</v>
  </rv>
  <rv s="0">
    <v>805306368</v>
    <v>Sharon Weston Broome (Mayor)</v>
    <v>7abe063e-bc55-6a69-1437-eaa87f016ead</v>
    <v>en-US</v>
    <v>Generic</v>
  </rv>
  <rv s="0">
    <v>805306368</v>
    <v>Sharon Weston Broome (President)</v>
    <v>7abe063e-bc55-6a69-1437-eaa87f016ead</v>
    <v>en-US</v>
    <v>Generic</v>
  </rv>
  <rv s="3">
    <v>32</v>
  </rv>
  <rv s="4">
    <v>https://www.bing.com/search?q=baton+rouge+louisiana&amp;form=skydnc</v>
    <v>Learn more on Bing</v>
  </rv>
  <rv s="1">
    <fb>-91.178611111110996</fb>
    <v>20</v>
  </rv>
  <rv s="1">
    <fb>227470</fb>
    <v>11</v>
  </rv>
  <rv s="6">
    <v>#VALUE!</v>
    <v>en-US</v>
    <v>dc17dbc5-08e4-4782-8f58-e5ce764122b6</v>
    <v>536870912</v>
    <v>1</v>
    <v>97</v>
    <v>18</v>
    <v>Baton Rouge, Louisiana</v>
    <v>7</v>
    <v>8</v>
    <v>Map</v>
    <v>9</v>
    <v>19</v>
    <v>508</v>
    <v>541</v>
    <v>542</v>
    <v>4</v>
    <v>Baton Rouge is the capital city of the U.S. state of Louisiana. Located on the eastern bank of the Mississippi River, it had a population of 227,470 as of 2020; it is the seat of Louisiana's most populous parish, East Baton Rouge Parish, and the ...</v>
    <v>543</v>
    <v>544</v>
    <v>547</v>
    <v>548</v>
    <v>549</v>
    <v>Baton Rouge, Louisiana</v>
    <v>550</v>
    <v>Baton Rouge, Louisiana</v>
    <v>mdp/vdpid/5111184592107208705</v>
  </rv>
  <rv s="0">
    <v>536870912</v>
    <v>Texas</v>
    <v>00a23ccd-3344-461c-8b9f-c2bb55be5815</v>
    <v>en-US</v>
    <v>Map</v>
  </rv>
  <rv s="1">
    <fb>696241</fb>
    <v>11</v>
  </rv>
  <rv s="1">
    <fb>165853</fb>
    <v>11</v>
  </rv>
  <rv s="0">
    <v>536870912</v>
    <v>Austin</v>
    <v>afd7d7f6-01a2-401c-bb4d-59f7e34d585c</v>
    <v>en-US</v>
    <v>Map</v>
  </rv>
  <rv s="1">
    <fb>9149196</fb>
    <v>11</v>
  </rv>
  <rv s="1">
    <fb>10753629</fb>
    <v>11</v>
  </rv>
  <rv s="2">
    <v>26</v>
    <v>9</v>
    <v>98</v>
    <v>7</v>
    <v>0</v>
    <v>Image of Texas</v>
  </rv>
  <rv s="0">
    <v>536870912</v>
    <v>Houston</v>
    <v>ad99c262-d92e-4e88-87f7-5c66752fec36</v>
    <v>en-US</v>
    <v>Map</v>
  </rv>
  <rv s="0">
    <v>805306368</v>
    <v>Greg Abbott (Governor)</v>
    <v>3ecc1598-f192-4041-68bd-7ee531040fb8</v>
    <v>en-US</v>
    <v>Generic</v>
  </rv>
  <rv s="0">
    <v>805306368</v>
    <v>Dan Patrick (Lieutenant governor)</v>
    <v>81fa6492-e02a-5fd9-98ea-c00f95546796</v>
    <v>en-US</v>
    <v>Generic</v>
  </rv>
  <rv s="0">
    <v>805306368</v>
    <v>John Cornyn (Senate)</v>
    <v>ff5fa806-c9b4-2565-81e0-5b28e9202f84</v>
    <v>en-US</v>
    <v>Generic</v>
  </rv>
  <rv s="0">
    <v>805306368</v>
    <v>Ted Cruz (Senate)</v>
    <v>aa4efb26-8956-237f-ce58-b8bea991d9d1</v>
    <v>en-US</v>
    <v>Generic</v>
  </rv>
  <rv s="3">
    <v>33</v>
  </rv>
  <rv s="4">
    <v>https://www.bing.com/search?q=texas&amp;form=skydnc</v>
    <v>Learn more on Bing</v>
  </rv>
  <rv s="1">
    <fb>882</fb>
    <v>12</v>
  </rv>
  <rv s="1">
    <fb>53207</fb>
    <v>12</v>
  </rv>
  <rv s="1">
    <fb>136000</fb>
    <v>12</v>
  </rv>
  <rv s="1">
    <fb>2.84</fb>
    <v>13</v>
  </rv>
  <rv s="1">
    <fb>29145505</fb>
    <v>11</v>
  </rv>
  <rv s="1">
    <fb>0.10800000000000001</fb>
    <v>14</v>
  </rv>
  <rv s="1">
    <fb>4.7E-2</fb>
    <v>14</v>
  </rv>
  <rv s="1">
    <fb>0.27600000000000002</fb>
    <v>14</v>
  </rv>
  <rv s="1">
    <fb>0.125</fb>
    <v>14</v>
  </rv>
  <rv s="1">
    <fb>0.16600000000000001</fb>
    <v>14</v>
  </rv>
  <rv s="1">
    <fb>0.81900000000000006</fb>
    <v>14</v>
  </rv>
  <rv s="1">
    <fb>0.64300000000000002</fb>
    <v>14</v>
  </rv>
  <rv s="1">
    <fb>8.1000000000000003E-2</fb>
    <v>14</v>
  </rv>
  <rv s="1">
    <fb>0.26300000000000001</fb>
    <v>14</v>
  </rv>
  <rv s="1">
    <fb>7.2000000000000008E-2</fb>
    <v>14</v>
  </rv>
  <rv s="1">
    <fb>0.79700000000000004</fb>
    <v>14</v>
  </rv>
  <rv s="7">
    <v>#VALUE!</v>
    <v>en-US</v>
    <v>00a23ccd-3344-461c-8b9f-c2bb55be5815</v>
    <v>536870912</v>
    <v>1</v>
    <v>101</v>
    <v>32</v>
    <v>Texas</v>
    <v>7</v>
    <v>8</v>
    <v>Map</v>
    <v>9</v>
    <v>10</v>
    <v>US-TX</v>
    <v>553</v>
    <v>554</v>
    <v>555</v>
    <v>4</v>
    <v>Texas is the most populous state in the South Central region of the United States. Texas borders Louisiana to the east, Arkansas to the northeast, Oklahoma to the north, New Mexico to the west, and the Mexican states of Chihuahua, Coahuila, ...</v>
    <v>556</v>
    <v>557</v>
    <v>558</v>
    <v>559</v>
    <v>564</v>
    <v>565</v>
    <v>566</v>
    <v>567</v>
    <v>568</v>
    <v>Texas</v>
    <v>569</v>
    <v>570</v>
    <v>571</v>
    <v>73</v>
    <v>284</v>
    <v>572</v>
    <v>573</v>
    <v>574</v>
    <v>575</v>
    <v>576</v>
    <v>29</v>
    <v>577</v>
    <v>77</v>
    <v>578</v>
    <v>79</v>
    <v>579</v>
    <v>580</v>
    <v>581</v>
    <v>168</v>
    <v>Texas</v>
    <v>mdp/vdpid/33145</v>
  </rv>
  <rv s="0">
    <v>536870912</v>
    <v>Travis County</v>
    <v>20b17992-eea7-f60c-0264-9295ab19d7e4</v>
    <v>en-US</v>
    <v>Map</v>
  </rv>
  <rv s="1">
    <fb>827.51275999999996</fb>
    <v>11</v>
  </rv>
  <rv s="2">
    <v>27</v>
    <v>9</v>
    <v>102</v>
    <v>7</v>
    <v>0</v>
    <v>Image of Austin, Texas</v>
  </rv>
  <rv s="1">
    <fb>30.3</fb>
    <v>20</v>
  </rv>
  <rv s="0">
    <v>805306368</v>
    <v>Kirk Watson (Mayor)</v>
    <v>c4ea06fa-a87c-e5da-549e-3756b58a4fbd</v>
    <v>en-US</v>
    <v>Generic</v>
  </rv>
  <rv s="3">
    <v>34</v>
  </rv>
  <rv s="4">
    <v>https://www.bing.com/search?q=austin+texas&amp;form=skydnc</v>
    <v>Learn more on Bing</v>
  </rv>
  <rv s="1">
    <fb>-97.733333333332993</fb>
    <v>20</v>
  </rv>
  <rv s="1">
    <fb>961855</fb>
    <v>11</v>
  </rv>
  <rv s="6">
    <v>#VALUE!</v>
    <v>en-US</v>
    <v>afd7d7f6-01a2-401c-bb4d-59f7e34d585c</v>
    <v>536870912</v>
    <v>1</v>
    <v>103</v>
    <v>18</v>
    <v>Austin, Texas</v>
    <v>7</v>
    <v>8</v>
    <v>Map</v>
    <v>9</v>
    <v>19</v>
    <v>552</v>
    <v>583</v>
    <v>584</v>
    <v>4</v>
    <v>Austin is the capital of the U.S. state of Texas, as well as the seat and most populous city of Travis County, with portions extending into Hays and Williamson counties. Incorporated on December 27, 1839, it is the 10th most populous city in the ...</v>
    <v>585</v>
    <v>586</v>
    <v>588</v>
    <v>589</v>
    <v>590</v>
    <v>Austin, Texas</v>
    <v>591</v>
    <v>Austin, Texas</v>
    <v>mdp/vdpid/5108805940384104452</v>
  </rv>
</rvData>
</file>

<file path=xl/richData/rdrichvaluestructure.xml><?xml version="1.0" encoding="utf-8"?>
<rvStructures xmlns="http://schemas.microsoft.com/office/spreadsheetml/2017/richdata" count="10">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rvStructures>
</file>

<file path=xl/richData/rdsupportingpropertybag.xml><?xml version="1.0" encoding="utf-8"?>
<supportingPropertyBags xmlns="http://schemas.microsoft.com/office/spreadsheetml/2017/richdata2">
  <spbArrays count="5">
    <a count="5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27">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spbArrays>
  <spbData count="104">
    <spb s="0">
      <v xml:space="preserve">Wikipedia	</v>
      <v xml:space="preserve">CC BY-SA 3.0	</v>
      <v xml:space="preserve">https://en.wikipedia.org/wiki/California	</v>
      <v xml:space="preserve">https://creativecommons.org/licenses/by-sa/3.0	</v>
    </spb>
    <spb s="0">
      <v xml:space="preserve">US Census	</v>
      <v xml:space="preserve">	</v>
      <v xml:space="preserve">https://www.census.gov/popest/data/state/asrh/2014/files/SC-EST2014-AGESEX-CIV.csv	</v>
      <v xml:space="preserve">	</v>
    </spb>
    <spb s="0">
      <v xml:space="preserve">Wikipedia	</v>
      <v xml:space="preserve">CC-BY-SA	</v>
      <v xml:space="preserve">http://en.wikipedia.org/wiki/California	</v>
      <v xml:space="preserve">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1">
      <v>0</v>
      <v>0</v>
      <v>1</v>
      <v>0</v>
      <v>0</v>
      <v>0</v>
      <v>2</v>
      <v>0</v>
      <v>1</v>
      <v>0</v>
      <v>1</v>
      <v>3</v>
      <v>0</v>
      <v>1</v>
      <v>1</v>
      <v>1</v>
      <v>1</v>
      <v>3</v>
      <v>1</v>
      <v>1</v>
      <v>1</v>
      <v>1</v>
      <v>1</v>
      <v>1</v>
      <v>1</v>
      <v>1</v>
      <v>1</v>
      <v>3</v>
      <v>1</v>
      <v>1</v>
      <v>1</v>
      <v>1</v>
    </spb>
    <spb s="2">
      <v>0</v>
      <v>Name</v>
      <v>LearnMoreOnLink</v>
    </spb>
    <spb s="3">
      <v>0</v>
      <v>0</v>
      <v>0</v>
    </spb>
    <spb s="4">
      <v>6</v>
      <v>6</v>
      <v>6</v>
    </spb>
    <spb s="5">
      <v>1</v>
      <v>2</v>
    </spb>
    <spb s="6">
      <v>https://www.bing.com</v>
      <v>https://www.bing.com/th?id=Ga%5Cbing_yt.png&amp;w=100&amp;h=40&amp;c=0&amp;pid=0.1</v>
      <v>Powered by Bing</v>
    </spb>
    <spb s="7">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3</v>
    </spb>
    <spb s="8">
      <v>4</v>
    </spb>
    <spb s="8">
      <v>5</v>
    </spb>
    <spb s="8">
      <v>6</v>
    </spb>
    <spb s="8">
      <v>7</v>
    </spb>
    <spb s="0">
      <v xml:space="preserve">Wikipedia	</v>
      <v xml:space="preserve">CC BY-SA 3.0	</v>
      <v xml:space="preserve">https://en.wikipedia.org/wiki/Sacramento,_California	</v>
      <v xml:space="preserve">https://creativecommons.org/licenses/by-sa/3.0	</v>
    </spb>
    <spb s="9">
      <v>16</v>
      <v>16</v>
      <v>16</v>
      <v>16</v>
      <v>16</v>
      <v>16</v>
      <v>16</v>
      <v>16</v>
      <v>16</v>
      <v>16</v>
    </spb>
    <spb s="2">
      <v>1</v>
      <v>Name</v>
      <v>LearnMoreOnLink</v>
    </spb>
    <spb s="10">
      <v>square km</v>
      <v>2020</v>
    </spb>
    <spb s="8">
      <v>8</v>
    </spb>
    <spb s="0">
      <v xml:space="preserve">Wikipedia	</v>
      <v xml:space="preserve">CC BY-SA 3.0	</v>
      <v xml:space="preserve">https://en.wikipedia.org/wiki/Pennsylvania	</v>
      <v xml:space="preserve">https://creativecommons.org/licenses/by-sa/3.0	</v>
    </spb>
    <spb s="0">
      <v xml:space="preserve">Wikipedia	</v>
      <v xml:space="preserve">CC-BY-SA	</v>
      <v xml:space="preserve">http://en.wikipedia.org/wiki/Pennsylvania	</v>
      <v xml:space="preserve">http://creativecommons.org/licenses/by-sa/3.0/	</v>
    </spb>
    <spb s="0">
      <v xml:space="preserve">Wikipedia	US Census	US Census	</v>
      <v xml:space="preserve">CC-BY-SA			</v>
      <v xml:space="preserve">http://en.wikipedia.org/wiki/Pennsylvania	https://www.census.gov/popest/data/state/asrh/2014/files/SC-EST2014-AGESEX-CIV.csv	http://www.census.gov/quickfacts/table/WTN220212/42	</v>
      <v xml:space="preserve">http://creativecommons.org/licenses/by-sa/3.0/			</v>
    </spb>
    <spb s="1">
      <v>21</v>
      <v>21</v>
      <v>1</v>
      <v>21</v>
      <v>21</v>
      <v>21</v>
      <v>22</v>
      <v>21</v>
      <v>1</v>
      <v>21</v>
      <v>1</v>
      <v>23</v>
      <v>21</v>
      <v>1</v>
      <v>1</v>
      <v>1</v>
      <v>1</v>
      <v>23</v>
      <v>1</v>
      <v>1</v>
      <v>1</v>
      <v>1</v>
      <v>1</v>
      <v>1</v>
      <v>1</v>
      <v>1</v>
      <v>1</v>
      <v>23</v>
      <v>1</v>
      <v>1</v>
      <v>1</v>
      <v>1</v>
    </spb>
    <spb s="0">
      <v xml:space="preserve">Wikipedia	</v>
      <v xml:space="preserve">CC BY-SA 3.0	</v>
      <v xml:space="preserve">https://en.wikipedia.org/wiki/Harrisburg,_Pennsylvania	</v>
      <v xml:space="preserve">https://creativecommons.org/licenses/by-sa/3.0	</v>
    </spb>
    <spb s="9">
      <v>25</v>
      <v>25</v>
      <v>25</v>
      <v>25</v>
      <v>25</v>
      <v>25</v>
      <v>25</v>
      <v>25</v>
      <v>25</v>
      <v>25</v>
    </spb>
    <spb s="10">
      <v>square km</v>
      <v>2021</v>
    </spb>
    <spb s="0">
      <v xml:space="preserve">Wikipedia	</v>
      <v xml:space="preserve">CC BY-SA 3.0	</v>
      <v xml:space="preserve">https://en.wikipedia.org/wiki/Maryland	</v>
      <v xml:space="preserve">https://creativecommons.org/licenses/by-sa/3.0	</v>
    </spb>
    <spb s="0">
      <v xml:space="preserve">Wikipedia	</v>
      <v xml:space="preserve">CC-BY-SA	</v>
      <v xml:space="preserve">http://en.wikipedia.org/wiki/Maryland	</v>
      <v xml:space="preserve">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1">
      <v>28</v>
      <v>28</v>
      <v>1</v>
      <v>28</v>
      <v>28</v>
      <v>28</v>
      <v>29</v>
      <v>28</v>
      <v>1</v>
      <v>28</v>
      <v>1</v>
      <v>30</v>
      <v>28</v>
      <v>1</v>
      <v>1</v>
      <v>1</v>
      <v>1</v>
      <v>30</v>
      <v>1</v>
      <v>1</v>
      <v>1</v>
      <v>1</v>
      <v>1</v>
      <v>1</v>
      <v>1</v>
      <v>1</v>
      <v>1</v>
      <v>30</v>
      <v>1</v>
      <v>1</v>
      <v>1</v>
      <v>1</v>
    </spb>
    <spb s="2">
      <v>2</v>
      <v>Name</v>
      <v>LearnMoreOnLink</v>
    </spb>
    <spb s="7">
      <v>square km</v>
      <v>2015</v>
      <v>2021</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 BY-SA 3.0	</v>
      <v xml:space="preserve">https://en.wikipedia.org/wiki/Annapolis,_Maryland	</v>
      <v xml:space="preserve">https://creativecommons.org/licenses/by-sa/3.0	</v>
    </spb>
    <spb s="9">
      <v>34</v>
      <v>34</v>
      <v>34</v>
      <v>34</v>
      <v>34</v>
      <v>34</v>
      <v>34</v>
      <v>34</v>
      <v>34</v>
      <v>34</v>
    </spb>
    <spb s="2">
      <v>3</v>
      <v>Name</v>
      <v>LearnMoreOnLink</v>
    </spb>
    <spb s="0">
      <v xml:space="preserve">Wikipedia	</v>
      <v xml:space="preserve">CC BY-SA 3.0	</v>
      <v xml:space="preserve">https://en.wikipedia.org/wiki/Minnesota	</v>
      <v xml:space="preserve">https://creativecommons.org/licenses/by-sa/3.0	</v>
    </spb>
    <spb s="0">
      <v xml:space="preserve">Wikipedia	</v>
      <v xml:space="preserve">CC-BY-SA	</v>
      <v xml:space="preserve">http://en.wikipedia.org/wiki/Minnesota	</v>
      <v xml:space="preserve">http://creativecommons.org/licenses/by-sa/3.0/	</v>
    </spb>
    <spb s="0">
      <v xml:space="preserve">Wikipedia	US Census	US Census	</v>
      <v xml:space="preserve">CC-BY-SA			</v>
      <v xml:space="preserve">http://en.wikipedia.org/wiki/Minnesota	https://www.census.gov/popest/data/state/asrh/2014/files/SC-EST2014-AGESEX-CIV.csv	http://www.census.gov/quickfacts/table/WTN220212/27	</v>
      <v xml:space="preserve">http://creativecommons.org/licenses/by-sa/3.0/			</v>
    </spb>
    <spb s="1">
      <v>37</v>
      <v>37</v>
      <v>1</v>
      <v>37</v>
      <v>37</v>
      <v>37</v>
      <v>38</v>
      <v>37</v>
      <v>1</v>
      <v>37</v>
      <v>1</v>
      <v>39</v>
      <v>37</v>
      <v>1</v>
      <v>1</v>
      <v>1</v>
      <v>1</v>
      <v>39</v>
      <v>1</v>
      <v>1</v>
      <v>1</v>
      <v>1</v>
      <v>1</v>
      <v>1</v>
      <v>1</v>
      <v>1</v>
      <v>1</v>
      <v>39</v>
      <v>1</v>
      <v>1</v>
      <v>1</v>
      <v>1</v>
    </spb>
    <spb s="0">
      <v xml:space="preserve">Wikipedia	</v>
      <v xml:space="preserve">CC BY-SA 3.0	</v>
      <v xml:space="preserve">https://en.wikipedia.org/wiki/Saint_Paul,_Minnesota	</v>
      <v xml:space="preserve">https://creativecommons.org/licenses/by-sa/3.0	</v>
    </spb>
    <spb s="9">
      <v>41</v>
      <v>41</v>
      <v>41</v>
      <v>41</v>
      <v>41</v>
      <v>41</v>
      <v>41</v>
      <v>41</v>
      <v>41</v>
      <v>41</v>
    </spb>
    <spb s="0">
      <v xml:space="preserve">Wikipedia	</v>
      <v xml:space="preserve">CC BY-SA 3.0	</v>
      <v xml:space="preserve">https://en.wikipedia.org/wiki/Oklahoma	</v>
      <v xml:space="preserve">https://creativecommons.org/licenses/by-sa/3.0	</v>
    </spb>
    <spb s="0">
      <v xml:space="preserve">Wikipedia	</v>
      <v xml:space="preserve">CC-BY-SA	</v>
      <v xml:space="preserve">http://en.wikipedia.org/wiki/Oklahoma	</v>
      <v xml:space="preserve">http://creativecommons.org/licenses/by-sa/3.0/	</v>
    </spb>
    <spb s="0">
      <v xml:space="preserve">Wikipedia	US Census	US Census	</v>
      <v xml:space="preserve">CC-BY-SA			</v>
      <v xml:space="preserve">http://en.wikipedia.org/wiki/Oklahoma	https://www.census.gov/popest/data/state/asrh/2014/files/SC-EST2014-AGESEX-CIV.csv	http://www.census.gov/quickfacts/table/WTN220212/40	</v>
      <v xml:space="preserve">http://creativecommons.org/licenses/by-sa/3.0/			</v>
    </spb>
    <spb s="1">
      <v>43</v>
      <v>43</v>
      <v>1</v>
      <v>43</v>
      <v>43</v>
      <v>43</v>
      <v>44</v>
      <v>43</v>
      <v>1</v>
      <v>43</v>
      <v>1</v>
      <v>45</v>
      <v>43</v>
      <v>1</v>
      <v>1</v>
      <v>1</v>
      <v>1</v>
      <v>45</v>
      <v>1</v>
      <v>1</v>
      <v>1</v>
      <v>1</v>
      <v>1</v>
      <v>1</v>
      <v>1</v>
      <v>1</v>
      <v>1</v>
      <v>45</v>
      <v>1</v>
      <v>1</v>
      <v>1</v>
      <v>1</v>
    </spb>
    <spb s="2">
      <v>4</v>
      <v>Name</v>
      <v>LearnMoreOnLink</v>
    </spb>
    <spb s="0">
      <v xml:space="preserve">Wikipedia	</v>
      <v xml:space="preserve">CC BY-SA 3.0	</v>
      <v xml:space="preserve">https://en.wikipedia.org/wiki/Oklahoma_City	</v>
      <v xml:space="preserve">https://creativecommons.org/licenses/by-sa/3.0	</v>
    </spb>
    <spb s="9">
      <v>48</v>
      <v>48</v>
      <v>48</v>
      <v>48</v>
      <v>48</v>
      <v>48</v>
      <v>48</v>
      <v>48</v>
      <v>48</v>
      <v>48</v>
    </spb>
    <spb s="0">
      <v xml:space="preserve">Wikipedia	</v>
      <v xml:space="preserve">CC BY-SA 3.0	</v>
      <v xml:space="preserve">https://en.wikipedia.org/wiki/Montana	</v>
      <v xml:space="preserve">https://creativecommons.org/licenses/by-sa/3.0	</v>
    </spb>
    <spb s="0">
      <v xml:space="preserve">Wikipedia	</v>
      <v xml:space="preserve">CC-BY-SA	</v>
      <v xml:space="preserve">http://en.wikipedia.org/wiki/Montana	</v>
      <v xml:space="preserve">http://creativecommons.org/licenses/by-sa/3.0/	</v>
    </spb>
    <spb s="0">
      <v xml:space="preserve">Wikipedia	US Census	US Census	</v>
      <v xml:space="preserve">CC-BY-SA			</v>
      <v xml:space="preserve">http://en.wikipedia.org/wiki/Montana	https://www.census.gov/popest/data/state/asrh/2014/files/SC-EST2014-AGESEX-CIV.csv	http://www.census.gov/quickfacts/table/lnd110210/30	</v>
      <v xml:space="preserve">http://creativecommons.org/licenses/by-sa/3.0/			</v>
    </spb>
    <spb s="1">
      <v>50</v>
      <v>50</v>
      <v>1</v>
      <v>50</v>
      <v>50</v>
      <v>50</v>
      <v>51</v>
      <v>50</v>
      <v>1</v>
      <v>50</v>
      <v>1</v>
      <v>52</v>
      <v>50</v>
      <v>1</v>
      <v>1</v>
      <v>1</v>
      <v>1</v>
      <v>52</v>
      <v>1</v>
      <v>1</v>
      <v>1</v>
      <v>1</v>
      <v>1</v>
      <v>1</v>
      <v>1</v>
      <v>1</v>
      <v>1</v>
      <v>52</v>
      <v>1</v>
      <v>1</v>
      <v>1</v>
      <v>1</v>
    </spb>
    <spb s="0">
      <v xml:space="preserve">Wikipedia	</v>
      <v xml:space="preserve">CC BY-SA 3.0	</v>
      <v xml:space="preserve">https://en.wikipedia.org/wiki/Helena,_Montana	</v>
      <v xml:space="preserve">https://creativecommons.org/licenses/by-sa/3.0	</v>
    </spb>
    <spb s="9">
      <v>54</v>
      <v>54</v>
      <v>54</v>
      <v>54</v>
      <v>54</v>
      <v>54</v>
      <v>54</v>
      <v>54</v>
      <v>54</v>
      <v>54</v>
    </spb>
    <spb s="0">
      <v xml:space="preserve">Wikipedia	</v>
      <v xml:space="preserve">CC BY-SA 3.0	</v>
      <v xml:space="preserve">https://en.wikipedia.org/wiki/New_York_(state)	</v>
      <v xml:space="preserve">https://creativecommons.org/licenses/by-sa/3.0	</v>
    </spb>
    <spb s="0">
      <v xml:space="preserve">Wikipedia	</v>
      <v xml:space="preserve">CC-BY-SA	</v>
      <v xml:space="preserve">http://en.wikipedia.org/wiki/New_York_(state)	</v>
      <v xml:space="preserve">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1">
      <v>56</v>
      <v>56</v>
      <v>1</v>
      <v>56</v>
      <v>56</v>
      <v>56</v>
      <v>57</v>
      <v>56</v>
      <v>1</v>
      <v>56</v>
      <v>1</v>
      <v>58</v>
      <v>56</v>
      <v>1</v>
      <v>1</v>
      <v>1</v>
      <v>1</v>
      <v>58</v>
      <v>1</v>
      <v>1</v>
      <v>1</v>
      <v>1</v>
      <v>1</v>
      <v>1</v>
      <v>1</v>
      <v>1</v>
      <v>1</v>
      <v>58</v>
      <v>1</v>
      <v>1</v>
      <v>1</v>
      <v>1</v>
    </spb>
    <spb s="0">
      <v xml:space="preserve">Wikipedia	</v>
      <v xml:space="preserve">CC BY-SA 3.0	</v>
      <v xml:space="preserve">https://en.wikipedia.org/wiki/Albany,_New_York	</v>
      <v xml:space="preserve">https://creativecommons.org/licenses/by-sa/3.0	</v>
    </spb>
    <spb s="9">
      <v>60</v>
      <v>60</v>
      <v>60</v>
      <v>60</v>
      <v>60</v>
      <v>60</v>
      <v>60</v>
      <v>60</v>
      <v>60</v>
      <v>60</v>
    </spb>
    <spb s="0">
      <v xml:space="preserve">Wikipedia	</v>
      <v xml:space="preserve">CC BY-SA 3.0	</v>
      <v xml:space="preserve">https://en.wikipedia.org/wiki/Oregon	</v>
      <v xml:space="preserve">https://creativecommons.org/licenses/by-sa/3.0	</v>
    </spb>
    <spb s="0">
      <v xml:space="preserve">Wikipedia	</v>
      <v xml:space="preserve">CC-BY-SA	</v>
      <v xml:space="preserve">http://en.wikipedia.org/wiki/Oregon	</v>
      <v xml:space="preserve">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1">
      <v>62</v>
      <v>62</v>
      <v>1</v>
      <v>62</v>
      <v>62</v>
      <v>62</v>
      <v>63</v>
      <v>62</v>
      <v>1</v>
      <v>62</v>
      <v>1</v>
      <v>64</v>
      <v>62</v>
      <v>1</v>
      <v>1</v>
      <v>1</v>
      <v>1</v>
      <v>64</v>
      <v>1</v>
      <v>1</v>
      <v>1</v>
      <v>1</v>
      <v>1</v>
      <v>1</v>
      <v>1</v>
      <v>1</v>
      <v>1</v>
      <v>64</v>
      <v>1</v>
      <v>1</v>
      <v>1</v>
      <v>1</v>
    </spb>
    <spb s="0">
      <v xml:space="preserve">Wikipedia	</v>
      <v xml:space="preserve">CC BY-SA 3.0	</v>
      <v xml:space="preserve">https://en.wikipedia.org/wiki/Salem,_Oregon	</v>
      <v xml:space="preserve">https://creativecommons.org/licenses/by-sa/3.0	</v>
    </spb>
    <spb s="9">
      <v>66</v>
      <v>66</v>
      <v>66</v>
      <v>66</v>
      <v>66</v>
      <v>66</v>
      <v>66</v>
      <v>66</v>
      <v>66</v>
      <v>66</v>
    </spb>
    <spb s="0">
      <v xml:space="preserve">Wikipedia	</v>
      <v xml:space="preserve">CC BY-SA 3.0	</v>
      <v xml:space="preserve">https://en.wikipedia.org/wiki/Tennessee	</v>
      <v xml:space="preserve">https://creativecommons.org/licenses/by-sa/3.0	</v>
    </spb>
    <spb s="0">
      <v xml:space="preserve">Wikipedia	</v>
      <v xml:space="preserve">CC-BY-SA	</v>
      <v xml:space="preserve">http://en.wikipedia.org/wiki/Tennessee	</v>
      <v xml:space="preserve">http://creativecommons.org/licenses/by-sa/3.0/	</v>
    </spb>
    <spb s="0">
      <v xml:space="preserve">Wikipedia	US Census	US Census	</v>
      <v xml:space="preserve">CC-BY-SA			</v>
      <v xml:space="preserve">http://en.wikipedia.org/wiki/Tennessee	https://www.census.gov/popest/data/state/asrh/2014/files/SC-EST2014-AGESEX-CIV.csv	http://www.census.gov/quickfacts/table/WTN220212/47	</v>
      <v xml:space="preserve">http://creativecommons.org/licenses/by-sa/3.0/			</v>
    </spb>
    <spb s="1">
      <v>68</v>
      <v>68</v>
      <v>1</v>
      <v>68</v>
      <v>68</v>
      <v>68</v>
      <v>69</v>
      <v>68</v>
      <v>1</v>
      <v>68</v>
      <v>1</v>
      <v>70</v>
      <v>68</v>
      <v>1</v>
      <v>1</v>
      <v>1</v>
      <v>1</v>
      <v>70</v>
      <v>1</v>
      <v>1</v>
      <v>1</v>
      <v>1</v>
      <v>1</v>
      <v>1</v>
      <v>1</v>
      <v>1</v>
      <v>1</v>
      <v>70</v>
      <v>1</v>
      <v>1</v>
      <v>1</v>
      <v>1</v>
    </spb>
    <spb s="0">
      <v xml:space="preserve">Wikipedia	</v>
      <v xml:space="preserve">CC BY-SA 3.0	</v>
      <v xml:space="preserve">https://en.wikipedia.org/wiki/Nashville,_Tennessee	</v>
      <v xml:space="preserve">https://creativecommons.org/licenses/by-sa/3.0	</v>
    </spb>
    <spb s="9">
      <v>72</v>
      <v>72</v>
      <v>72</v>
      <v>72</v>
      <v>72</v>
      <v>72</v>
      <v>72</v>
      <v>72</v>
      <v>72</v>
      <v>72</v>
    </spb>
    <spb s="0">
      <v xml:space="preserve">Wikipedia	</v>
      <v xml:space="preserve">CC BY-SA 3.0	</v>
      <v xml:space="preserve">https://en.wikipedia.org/wiki/Idaho	</v>
      <v xml:space="preserve">https://creativecommons.org/licenses/by-sa/3.0	</v>
    </spb>
    <spb s="0">
      <v xml:space="preserve">Wikipedia	</v>
      <v xml:space="preserve">CC-BY-SA	</v>
      <v xml:space="preserve">http://en.wikipedia.org/wiki/Idaho	</v>
      <v xml:space="preserve">http://creativecommons.org/licenses/by-sa/3.0/	</v>
    </spb>
    <spb s="0">
      <v xml:space="preserve">Wikipedia	US Census	US Census	</v>
      <v xml:space="preserve">CC-BY-SA			</v>
      <v xml:space="preserve">http://en.wikipedia.org/wiki/Idaho	https://www.census.gov/popest/data/state/asrh/2014/files/SC-EST2014-AGESEX-CIV.csv	http://www.census.gov/quickfacts/table/WTN220212/16	</v>
      <v xml:space="preserve">http://creativecommons.org/licenses/by-sa/3.0/			</v>
    </spb>
    <spb s="1">
      <v>74</v>
      <v>74</v>
      <v>1</v>
      <v>74</v>
      <v>74</v>
      <v>74</v>
      <v>75</v>
      <v>74</v>
      <v>1</v>
      <v>74</v>
      <v>1</v>
      <v>76</v>
      <v>74</v>
      <v>1</v>
      <v>1</v>
      <v>1</v>
      <v>1</v>
      <v>76</v>
      <v>1</v>
      <v>1</v>
      <v>1</v>
      <v>1</v>
      <v>1</v>
      <v>1</v>
      <v>1</v>
      <v>1</v>
      <v>1</v>
      <v>76</v>
      <v>1</v>
      <v>1</v>
      <v>1</v>
      <v>1</v>
    </spb>
    <spb s="0">
      <v xml:space="preserve">Wikipedia	</v>
      <v xml:space="preserve">CC BY-SA 3.0	</v>
      <v xml:space="preserve">https://en.wikipedia.org/wiki/Boise,_Idaho	</v>
      <v xml:space="preserve">https://creativecommons.org/licenses/by-sa/3.0	</v>
    </spb>
    <spb s="9">
      <v>78</v>
      <v>78</v>
      <v>78</v>
      <v>78</v>
      <v>78</v>
      <v>78</v>
      <v>78</v>
      <v>78</v>
      <v>78</v>
      <v>78</v>
    </spb>
    <spb s="0">
      <v xml:space="preserve">Wikipedia	</v>
      <v xml:space="preserve">CC BY-SA 3.0	</v>
      <v xml:space="preserve">https://en.wikipedia.org/wiki/South_Dakota	</v>
      <v xml:space="preserve">https://creativecommons.org/licenses/by-sa/3.0	</v>
    </spb>
    <spb s="0">
      <v xml:space="preserve">Wikipedia	</v>
      <v xml:space="preserve">CC-BY-SA	</v>
      <v xml:space="preserve">http://en.wikipedia.org/wiki/South_Dakota	</v>
      <v xml:space="preserve">http://creativecommons.org/licenses/by-sa/3.0/	</v>
    </spb>
    <spb s="0">
      <v xml:space="preserve">Wikipedia	US Census	US Census	</v>
      <v xml:space="preserve">CC-BY-SA			</v>
      <v xml:space="preserve">http://en.wikipedia.org/wiki/South_Dakota	https://www.census.gov/popest/data/state/asrh/2014/files/SC-EST2014-AGESEX-CIV.csv	http://www.census.gov/quickfacts/table/WTN220212/46	</v>
      <v xml:space="preserve">http://creativecommons.org/licenses/by-sa/3.0/			</v>
    </spb>
    <spb s="1">
      <v>80</v>
      <v>80</v>
      <v>1</v>
      <v>80</v>
      <v>80</v>
      <v>80</v>
      <v>81</v>
      <v>80</v>
      <v>1</v>
      <v>80</v>
      <v>1</v>
      <v>82</v>
      <v>80</v>
      <v>1</v>
      <v>1</v>
      <v>1</v>
      <v>1</v>
      <v>82</v>
      <v>1</v>
      <v>1</v>
      <v>1</v>
      <v>1</v>
      <v>1</v>
      <v>1</v>
      <v>1</v>
      <v>1</v>
      <v>1</v>
      <v>82</v>
      <v>1</v>
      <v>1</v>
      <v>1</v>
      <v>1</v>
    </spb>
    <spb s="0">
      <v xml:space="preserve">Wikipedia	</v>
      <v xml:space="preserve">CC BY-SA 3.0	</v>
      <v xml:space="preserve">https://en.wikipedia.org/wiki/Pierre,_South_Dakota	</v>
      <v xml:space="preserve">https://creativecommons.org/licenses/by-sa/3.0	</v>
    </spb>
    <spb s="9">
      <v>84</v>
      <v>84</v>
      <v>84</v>
      <v>84</v>
      <v>84</v>
      <v>84</v>
      <v>84</v>
      <v>84</v>
      <v>84</v>
      <v>84</v>
    </spb>
    <spb s="0">
      <v xml:space="preserve">Wikipedia	</v>
      <v xml:space="preserve">CC BY-SA 3.0	</v>
      <v xml:space="preserve">https://en.wikipedia.org/wiki/Florida	</v>
      <v xml:space="preserve">https://creativecommons.org/licenses/by-sa/3.0	</v>
    </spb>
    <spb s="0">
      <v xml:space="preserve">Wikipedia	</v>
      <v xml:space="preserve">CC-BY-SA	</v>
      <v xml:space="preserve">http://en.wikipedia.org/wiki/Florida	</v>
      <v xml:space="preserve">http://creativecommons.org/licenses/by-sa/3.0/	</v>
    </spb>
    <spb s="0">
      <v xml:space="preserve">Wikipedia	US Census	US Census	</v>
      <v xml:space="preserve">CC-BY-SA			</v>
      <v xml:space="preserve">http://en.wikipedia.org/wiki/Florida	https://www.census.gov/popest/data/state/asrh/2014/files/SC-EST2014-AGESEX-CIV.csv	http://www.census.gov/quickfacts/table/WTN220212/12	</v>
      <v xml:space="preserve">http://creativecommons.org/licenses/by-sa/3.0/			</v>
    </spb>
    <spb s="1">
      <v>86</v>
      <v>86</v>
      <v>1</v>
      <v>86</v>
      <v>86</v>
      <v>86</v>
      <v>87</v>
      <v>86</v>
      <v>1</v>
      <v>86</v>
      <v>1</v>
      <v>88</v>
      <v>86</v>
      <v>1</v>
      <v>1</v>
      <v>1</v>
      <v>1</v>
      <v>88</v>
      <v>1</v>
      <v>1</v>
      <v>1</v>
      <v>1</v>
      <v>1</v>
      <v>1</v>
      <v>1</v>
      <v>1</v>
      <v>1</v>
      <v>88</v>
      <v>1</v>
      <v>1</v>
      <v>1</v>
      <v>1</v>
    </spb>
    <spb s="0">
      <v xml:space="preserve">Wikipedia	</v>
      <v xml:space="preserve">CC BY-SA 3.0	</v>
      <v xml:space="preserve">https://en.wikipedia.org/wiki/Tallahassee,_Florida	</v>
      <v xml:space="preserve">https://creativecommons.org/licenses/by-sa/3.0	</v>
    </spb>
    <spb s="9">
      <v>90</v>
      <v>90</v>
      <v>90</v>
      <v>90</v>
      <v>90</v>
      <v>90</v>
      <v>90</v>
      <v>90</v>
      <v>90</v>
      <v>90</v>
    </spb>
    <spb s="0">
      <v xml:space="preserve">Wikipedia	</v>
      <v xml:space="preserve">CC BY-SA 3.0	</v>
      <v xml:space="preserve">https://en.wikipedia.org/wiki/Louisiana	</v>
      <v xml:space="preserve">https://creativecommons.org/licenses/by-sa/3.0	</v>
    </spb>
    <spb s="0">
      <v xml:space="preserve">Wikipedia	</v>
      <v xml:space="preserve">CC-BY-SA	</v>
      <v xml:space="preserve">http://en.wikipedia.org/wiki/Louisiana	</v>
      <v xml:space="preserve">http://creativecommons.org/licenses/by-sa/3.0/	</v>
    </spb>
    <spb s="0">
      <v xml:space="preserve">Wikipedia	US Census	US Census	</v>
      <v xml:space="preserve">CC-BY-SA			</v>
      <v xml:space="preserve">http://en.wikipedia.org/wiki/Louisiana	https://www.census.gov/popest/data/state/asrh/2014/files/SC-EST2014-AGESEX-CIV.csv	http://www.census.gov/quickfacts/table/WTN220212/22	</v>
      <v xml:space="preserve">http://creativecommons.org/licenses/by-sa/3.0/			</v>
    </spb>
    <spb s="1">
      <v>92</v>
      <v>92</v>
      <v>1</v>
      <v>92</v>
      <v>92</v>
      <v>92</v>
      <v>93</v>
      <v>92</v>
      <v>1</v>
      <v>92</v>
      <v>1</v>
      <v>94</v>
      <v>92</v>
      <v>1</v>
      <v>1</v>
      <v>1</v>
      <v>1</v>
      <v>94</v>
      <v>1</v>
      <v>1</v>
      <v>1</v>
      <v>1</v>
      <v>1</v>
      <v>1</v>
      <v>1</v>
      <v>1</v>
      <v>1</v>
      <v>94</v>
      <v>1</v>
      <v>1</v>
      <v>1</v>
      <v>1</v>
    </spb>
    <spb s="0">
      <v xml:space="preserve">Wikipedia	</v>
      <v xml:space="preserve">CC BY-SA 3.0	</v>
      <v xml:space="preserve">https://en.wikipedia.org/wiki/Baton_Rouge,_Louisiana	</v>
      <v xml:space="preserve">https://creativecommons.org/licenses/by-sa/3.0	</v>
    </spb>
    <spb s="9">
      <v>96</v>
      <v>96</v>
      <v>96</v>
      <v>96</v>
      <v>96</v>
      <v>96</v>
      <v>96</v>
      <v>96</v>
      <v>96</v>
      <v>96</v>
    </spb>
    <spb s="0">
      <v xml:space="preserve">Wikipedia	</v>
      <v xml:space="preserve">CC BY-SA 3.0	</v>
      <v xml:space="preserve">https://en.wikipedia.org/wiki/Texas	</v>
      <v xml:space="preserve">https://creativecommons.org/licenses/by-sa/3.0	</v>
    </spb>
    <spb s="0">
      <v xml:space="preserve">Wikipedia	</v>
      <v xml:space="preserve">CC-BY-SA	</v>
      <v xml:space="preserve">http://en.wikipedia.org/wiki/Texas	</v>
      <v xml:space="preserve">http://creativecommons.org/licenses/by-sa/3.0/	</v>
    </spb>
    <spb s="0">
      <v xml:space="preserve">Wikipedia	US Census	US Census	</v>
      <v xml:space="preserve">CC-BY-SA			</v>
      <v xml:space="preserve">http://en.wikipedia.org/wiki/Texas	https://www.census.gov/popest/data/state/asrh/2014/files/SC-EST2014-AGESEX-CIV.csv	http://www.census.gov/quickfacts/table/WTN220212/48	</v>
      <v xml:space="preserve">http://creativecommons.org/licenses/by-sa/3.0/			</v>
    </spb>
    <spb s="1">
      <v>98</v>
      <v>98</v>
      <v>1</v>
      <v>98</v>
      <v>98</v>
      <v>98</v>
      <v>99</v>
      <v>98</v>
      <v>1</v>
      <v>98</v>
      <v>1</v>
      <v>100</v>
      <v>98</v>
      <v>1</v>
      <v>1</v>
      <v>1</v>
      <v>1</v>
      <v>100</v>
      <v>1</v>
      <v>1</v>
      <v>1</v>
      <v>1</v>
      <v>1</v>
      <v>1</v>
      <v>1</v>
      <v>1</v>
      <v>1</v>
      <v>100</v>
      <v>1</v>
      <v>1</v>
      <v>1</v>
      <v>1</v>
    </spb>
    <spb s="0">
      <v xml:space="preserve">Wikipedia	</v>
      <v xml:space="preserve">CC BY-SA 3.0	</v>
      <v xml:space="preserve">https://en.wikipedia.org/wiki/Austin,_Texas	</v>
      <v xml:space="preserve">https://creativecommons.org/licenses/by-sa/3.0	</v>
    </spb>
    <spb s="9">
      <v>102</v>
      <v>102</v>
      <v>102</v>
      <v>102</v>
      <v>102</v>
      <v>102</v>
      <v>102</v>
      <v>102</v>
      <v>102</v>
      <v>102</v>
    </spb>
  </spbData>
</supportingPropertyBags>
</file>

<file path=xl/richData/rdsupportingpropertybagstructure.xml><?xml version="1.0" encoding="utf-8"?>
<spbStructures xmlns="http://schemas.microsoft.com/office/spreadsheetml/2017/richdata2" count="11">
  <s>
    <k n="SourceText" t="s"/>
    <k n="LicenseText" t="s"/>
    <k n="SourceAddress" t="s"/>
    <k n="LicenseAddress" t="s"/>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_Self" t="i"/>
  </s>
  <s>
    <k n="Area" t="spb"/>
    <k n="Name" t="spb"/>
    <k n="Latitude" t="spb"/>
    <k n="Longitude" t="spb"/>
    <k n="Population" t="spb"/>
    <k n="UniqueName" t="spb"/>
    <k n="Description" t="spb"/>
    <k n="Country/region" t="spb"/>
    <k n="Admin Division 1 (State/province/other)" t="spb"/>
    <k n="Admin Division 2 (County/district/other)" t="spb"/>
  </s>
  <s>
    <k n="Area" t="s"/>
    <k n="Population"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5">
    <x:dxf>
      <x:numFmt numFmtId="3" formatCode="#,##0"/>
    </x:dxf>
    <x:dxf>
      <x:numFmt numFmtId="14" formatCode="0.00%"/>
    </x:dxf>
    <x:dxf>
      <x:numFmt numFmtId="2" formatCode="0.00"/>
    </x:dxf>
    <x:dxf>
      <x:numFmt numFmtId="0" formatCode="General"/>
    </x:dxf>
    <x:dxf>
      <x:numFmt numFmtId="13" formatCode="0%"/>
    </x:dxf>
  </dxfs>
  <richProperties>
    <rPr n="IsTitleField" t="b"/>
    <rPr n="IsHeroField" t="b"/>
    <rPr n="NumberFormat" t="s"/>
  </richProperties>
  <richStyles>
    <rSty>
      <rpv i="0">1</rpv>
    </rSty>
    <rSty>
      <rpv i="1">1</rpv>
    </rSty>
    <rSty dxfid="0">
      <rpv i="2">#,##0</rpv>
    </rSty>
    <rSty dxfid="3">
      <rpv i="2">_([$$-en-US]* #,##0_);_([$$-en-US]* (#,##0);_([$$-en-US]* "-"_);_(@_)</rpv>
    </rSty>
    <rSty dxfid="2">
      <rpv i="2">0.00</rpv>
    </rSty>
    <rSty dxfid="1">
      <rpv i="2">0.0%</rpv>
    </rSty>
    <rSty dxfid="4"/>
    <rSty dxfid="3">
      <rpv i="2">0.0000</rpv>
    </rSty>
  </richStyles>
</richStyleShee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gram_Site" xr10:uid="{6DD16FBA-3F4F-4508-A918-29B345B3E4DB}" sourceName="Program Site">
  <pivotTables>
    <pivotTable tabId="5" name="Language"/>
    <pivotTable tabId="5" name="Months in Program"/>
    <pivotTable tabId="5" name="Income"/>
    <pivotTable tabId="5" name="Residence"/>
  </pivotTables>
  <data>
    <tabular pivotCacheId="1755508753">
      <items count="3">
        <i x="0"/>
        <i x="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 Site" xr10:uid="{43B51E95-C77E-418A-A45F-AAF69C800D17}" cache="Slicer_Program_Site" caption="Program Site"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5610ED-D7C9-46AB-A471-D85644FD6DFA}" name="Table1" displayName="Table1" ref="A1:N159" totalsRowShown="0" headerRowDxfId="39" dataDxfId="38">
  <autoFilter ref="A1:N159" xr:uid="{535610ED-D7C9-46AB-A471-D85644FD6DFA}"/>
  <sortState xmlns:xlrd2="http://schemas.microsoft.com/office/spreadsheetml/2017/richdata2" ref="A2:N159">
    <sortCondition ref="L1:L159"/>
  </sortState>
  <tableColumns count="14">
    <tableColumn id="1" xr3:uid="{6550DECF-1035-481F-BD8C-4AE182DD04F7}" name="ID" dataDxfId="37"/>
    <tableColumn id="2" xr3:uid="{13E8732A-9FEB-44C9-A727-5C79B3A1B295}" name="Program Site" dataDxfId="36"/>
    <tableColumn id="3" xr3:uid="{FEE3F44C-0CD1-4358-887A-779A5B6BC0E4}" name="Primary Language Spoken" dataDxfId="35"/>
    <tableColumn id="4" xr3:uid="{B11ABA9E-D0A5-473F-8685-A2BDB65AF342}" name="Pronouns" dataDxfId="34"/>
    <tableColumn id="5" xr3:uid="{28A0D394-C94E-4F80-A029-283C56345E8E}" name="Start Date" dataDxfId="33"/>
    <tableColumn id="6" xr3:uid="{619A7242-E117-4E34-BCE4-094C21E9B67F}" name="End Date" dataDxfId="32"/>
    <tableColumn id="7" xr3:uid="{39CC1D2B-9648-4423-9C1C-0B49CA49E90F}" name="Household Income" dataDxfId="31" dataCellStyle="Currency"/>
    <tableColumn id="8" xr3:uid="{D3765B29-473A-48AD-B86A-E5D629BC9695}" name="Work Setting" dataDxfId="30"/>
    <tableColumn id="9" xr3:uid="{F386B2A3-CFCA-4214-944A-39348A412D2A}" name="Years of Experience" dataDxfId="29"/>
    <tableColumn id="11" xr3:uid="{0E607668-1B8D-479F-B04A-4CD9DD8A0A0A}" name="State" dataDxfId="28"/>
    <tableColumn id="15" xr3:uid="{5D6AE40D-0AB9-4F64-ABEA-518E29BAC155}" name="Days in Program" dataDxfId="27">
      <calculatedColumnFormula>Table1[[#This Row],[End Date]]-Table1[[#This Row],[Start Date]]</calculatedColumnFormula>
    </tableColumn>
    <tableColumn id="16" xr3:uid="{A3FB1A61-DB02-44B0-9280-B74CB674C49E}" name="Months in Program" dataDxfId="26">
      <calculatedColumnFormula>Table1[[#This Row],[Days in Program]]/30</calculatedColumnFormula>
    </tableColumn>
    <tableColumn id="17" xr3:uid="{B1CBD534-40B0-46AF-B850-0885B09814F4}" name="Months in Program - Grouped" dataDxfId="25">
      <calculatedColumnFormula>IF(Table1[[#This Row],[Months in Program]]&lt;1,"Less than 1",IF(Table1[[#This Row],[Months in Program]]&lt;2,"1",IF(Table1[[#This Row],[Months in Program]]&lt;3,"2","3+ months")))</calculatedColumnFormula>
    </tableColumn>
    <tableColumn id="18" xr3:uid="{27DADA98-A1CE-40CA-9187-735A436226E8}" name="Income - More or Less than $100k" dataDxfId="24">
      <calculatedColumnFormula>IF(Table1[[#This Row],[Household Income]]&gt;=100000,"$100k or more","Less than $100k")</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Depict Data Studio">
      <a:dk1>
        <a:sysClr val="windowText" lastClr="000000"/>
      </a:dk1>
      <a:lt1>
        <a:sysClr val="window" lastClr="FFFFFF"/>
      </a:lt1>
      <a:dk2>
        <a:srgbClr val="44546A"/>
      </a:dk2>
      <a:lt2>
        <a:srgbClr val="E7E6E6"/>
      </a:lt2>
      <a:accent1>
        <a:srgbClr val="6432C6"/>
      </a:accent1>
      <a:accent2>
        <a:srgbClr val="3F7AD8"/>
      </a:accent2>
      <a:accent3>
        <a:srgbClr val="13BF81"/>
      </a:accent3>
      <a:accent4>
        <a:srgbClr val="B715B7"/>
      </a:accent4>
      <a:accent5>
        <a:srgbClr val="DC143C"/>
      </a:accent5>
      <a:accent6>
        <a:srgbClr val="F7CB52"/>
      </a:accent6>
      <a:hlink>
        <a:srgbClr val="0563C1"/>
      </a:hlink>
      <a:folHlink>
        <a:srgbClr val="954F72"/>
      </a:folHlink>
    </a:clrScheme>
    <a:fontScheme name="Depict (Montserrat Only)">
      <a:majorFont>
        <a:latin typeface="Montserrat"/>
        <a:ea typeface=""/>
        <a:cs typeface=""/>
      </a:majorFont>
      <a:minorFont>
        <a:latin typeface="Montserra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urses.depictdatastudio.com/" TargetMode="External"/><Relationship Id="rId2" Type="http://schemas.openxmlformats.org/officeDocument/2006/relationships/hyperlink" Target="https://www.linkedin.com/in/annkemery/" TargetMode="External"/><Relationship Id="rId1" Type="http://schemas.openxmlformats.org/officeDocument/2006/relationships/hyperlink" Target="https://depictdatastudio.com/" TargetMode="External"/><Relationship Id="rId5" Type="http://schemas.openxmlformats.org/officeDocument/2006/relationships/hyperlink" Target="https://depictdatastudio.com/keynotes/" TargetMode="External"/><Relationship Id="rId4" Type="http://schemas.openxmlformats.org/officeDocument/2006/relationships/hyperlink" Target="https://depictdatastudio.com/workshop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pictdatastudio.com/contiguous-datasets-a-critical-prerequisite-for-useful-data-visualization/"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0B43-C911-4C80-9D20-B959D35F4EF5}">
  <dimension ref="A1:B28"/>
  <sheetViews>
    <sheetView showGridLines="0" topLeftCell="A13" zoomScale="160" zoomScaleNormal="160" workbookViewId="0">
      <selection activeCell="A16" sqref="A16:B28"/>
    </sheetView>
  </sheetViews>
  <sheetFormatPr defaultColWidth="17.7890625" defaultRowHeight="16.5" x14ac:dyDescent="0.6"/>
  <cols>
    <col min="2" max="2" width="57.41796875" bestFit="1" customWidth="1"/>
  </cols>
  <sheetData>
    <row r="1" spans="1:2" ht="36" x14ac:dyDescent="1.25">
      <c r="A1" s="1" t="s">
        <v>0</v>
      </c>
    </row>
    <row r="2" spans="1:2" x14ac:dyDescent="0.6">
      <c r="A2" t="s">
        <v>1</v>
      </c>
    </row>
    <row r="5" spans="1:2" ht="24.75" x14ac:dyDescent="0.9">
      <c r="A5" s="2" t="s">
        <v>2</v>
      </c>
    </row>
    <row r="6" spans="1:2" x14ac:dyDescent="0.6">
      <c r="A6" s="3" t="s">
        <v>3</v>
      </c>
      <c r="B6" s="4" t="s">
        <v>4</v>
      </c>
    </row>
    <row r="7" spans="1:2" x14ac:dyDescent="0.6">
      <c r="A7" s="3" t="s">
        <v>5</v>
      </c>
      <c r="B7" s="4" t="s">
        <v>6</v>
      </c>
    </row>
    <row r="8" spans="1:2" x14ac:dyDescent="0.6">
      <c r="A8" s="3"/>
      <c r="B8" s="4"/>
    </row>
    <row r="9" spans="1:2" ht="24.75" x14ac:dyDescent="0.9">
      <c r="A9" s="2" t="s">
        <v>7</v>
      </c>
    </row>
    <row r="10" spans="1:2" x14ac:dyDescent="0.6">
      <c r="A10" t="s">
        <v>8</v>
      </c>
      <c r="B10" s="4" t="s">
        <v>126</v>
      </c>
    </row>
    <row r="11" spans="1:2" x14ac:dyDescent="0.6">
      <c r="A11" t="s">
        <v>9</v>
      </c>
      <c r="B11" s="4" t="s">
        <v>127</v>
      </c>
    </row>
    <row r="12" spans="1:2" x14ac:dyDescent="0.6">
      <c r="A12" t="s">
        <v>10</v>
      </c>
      <c r="B12" s="4" t="s">
        <v>11</v>
      </c>
    </row>
    <row r="15" spans="1:2" ht="24.75" x14ac:dyDescent="0.9">
      <c r="A15" s="2" t="s">
        <v>12</v>
      </c>
    </row>
    <row r="16" spans="1:2" x14ac:dyDescent="0.6">
      <c r="A16" t="s">
        <v>133</v>
      </c>
    </row>
    <row r="18" spans="1:2" x14ac:dyDescent="0.6">
      <c r="A18" t="s">
        <v>13</v>
      </c>
      <c r="B18" t="s">
        <v>14</v>
      </c>
    </row>
    <row r="19" spans="1:2" x14ac:dyDescent="0.6">
      <c r="B19" t="s">
        <v>15</v>
      </c>
    </row>
    <row r="20" spans="1:2" x14ac:dyDescent="0.6">
      <c r="B20" t="s">
        <v>16</v>
      </c>
    </row>
    <row r="21" spans="1:2" x14ac:dyDescent="0.6">
      <c r="B21" t="s">
        <v>122</v>
      </c>
    </row>
    <row r="23" spans="1:2" x14ac:dyDescent="0.6">
      <c r="A23" t="s">
        <v>17</v>
      </c>
      <c r="B23" t="s">
        <v>123</v>
      </c>
    </row>
    <row r="24" spans="1:2" x14ac:dyDescent="0.6">
      <c r="B24" t="s">
        <v>128</v>
      </c>
    </row>
    <row r="25" spans="1:2" x14ac:dyDescent="0.6">
      <c r="B25" t="s">
        <v>129</v>
      </c>
    </row>
    <row r="27" spans="1:2" x14ac:dyDescent="0.6">
      <c r="A27" t="s">
        <v>18</v>
      </c>
      <c r="B27" t="s">
        <v>130</v>
      </c>
    </row>
    <row r="28" spans="1:2" x14ac:dyDescent="0.6">
      <c r="B28" t="s">
        <v>131</v>
      </c>
    </row>
  </sheetData>
  <hyperlinks>
    <hyperlink ref="B6" r:id="rId1" xr:uid="{FBA5E4DE-57E3-417E-A452-DED0C5A8525C}"/>
    <hyperlink ref="B7" r:id="rId2" xr:uid="{8D3DA153-F5EA-4FFA-AAD7-FD3FF75F777C}"/>
    <hyperlink ref="B10" r:id="rId3" xr:uid="{1C962F35-DD8A-4D78-BAB3-C0904272DDA7}"/>
    <hyperlink ref="B11" r:id="rId4" xr:uid="{6F44B7C3-EE5A-4721-BB4F-18CBC844475B}"/>
    <hyperlink ref="B12" r:id="rId5" xr:uid="{3DCA2141-EA26-4CBB-BA19-09290BD1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AC1F-82E0-4647-8C45-4ADE3D720CE3}">
  <dimension ref="A1:D145"/>
  <sheetViews>
    <sheetView tabSelected="1" zoomScale="160" zoomScaleNormal="160" workbookViewId="0"/>
  </sheetViews>
  <sheetFormatPr defaultColWidth="19.47265625" defaultRowHeight="16.5" x14ac:dyDescent="0.6"/>
  <sheetData>
    <row r="1" spans="1:4" s="20" customFormat="1" ht="27" x14ac:dyDescent="0.95">
      <c r="A1" s="14" t="s">
        <v>119</v>
      </c>
    </row>
    <row r="2" spans="1:4" x14ac:dyDescent="0.6">
      <c r="A2" t="s">
        <v>132</v>
      </c>
    </row>
    <row r="9" spans="1:4" s="18" customFormat="1" x14ac:dyDescent="0.6">
      <c r="A9" s="17"/>
      <c r="B9" s="17"/>
      <c r="C9" s="17"/>
      <c r="D9" s="17"/>
    </row>
    <row r="10" spans="1:4" s="19" customFormat="1" x14ac:dyDescent="0.6"/>
    <row r="11" spans="1:4" s="63" customFormat="1" x14ac:dyDescent="0.6">
      <c r="A11" s="65"/>
    </row>
    <row r="12" spans="1:4" x14ac:dyDescent="0.6">
      <c r="A12" s="21"/>
    </row>
    <row r="13" spans="1:4" x14ac:dyDescent="0.6">
      <c r="A13" s="21"/>
    </row>
    <row r="14" spans="1:4" x14ac:dyDescent="0.6">
      <c r="A14" s="21"/>
    </row>
    <row r="15" spans="1:4" s="11" customFormat="1" ht="24.75" x14ac:dyDescent="0.9">
      <c r="A15" s="11" t="s">
        <v>134</v>
      </c>
    </row>
    <row r="16" spans="1:4" x14ac:dyDescent="0.6">
      <c r="A16" s="21"/>
    </row>
    <row r="17" spans="1:1" ht="18" x14ac:dyDescent="0.6">
      <c r="A17" s="22" t="s">
        <v>147</v>
      </c>
    </row>
    <row r="18" spans="1:1" x14ac:dyDescent="0.6">
      <c r="A18" s="5" t="s">
        <v>145</v>
      </c>
    </row>
    <row r="19" spans="1:1" x14ac:dyDescent="0.6">
      <c r="A19" s="40" t="s">
        <v>144</v>
      </c>
    </row>
    <row r="20" spans="1:1" x14ac:dyDescent="0.6">
      <c r="A20" s="23"/>
    </row>
    <row r="21" spans="1:1" ht="18" x14ac:dyDescent="0.6">
      <c r="A21" s="22" t="s">
        <v>267</v>
      </c>
    </row>
    <row r="22" spans="1:1" x14ac:dyDescent="0.6">
      <c r="A22" s="23" t="s">
        <v>135</v>
      </c>
    </row>
    <row r="23" spans="1:1" x14ac:dyDescent="0.6">
      <c r="A23" s="34" t="s">
        <v>137</v>
      </c>
    </row>
    <row r="24" spans="1:1" x14ac:dyDescent="0.6">
      <c r="A24" s="34" t="s">
        <v>138</v>
      </c>
    </row>
    <row r="25" spans="1:1" x14ac:dyDescent="0.6">
      <c r="A25" s="23"/>
    </row>
    <row r="26" spans="1:1" x14ac:dyDescent="0.6">
      <c r="A26" s="23" t="s">
        <v>136</v>
      </c>
    </row>
    <row r="27" spans="1:1" x14ac:dyDescent="0.6">
      <c r="A27" s="34" t="s">
        <v>146</v>
      </c>
    </row>
    <row r="28" spans="1:1" x14ac:dyDescent="0.6">
      <c r="A28" s="34" t="s">
        <v>139</v>
      </c>
    </row>
    <row r="29" spans="1:1" x14ac:dyDescent="0.6">
      <c r="A29" s="34" t="s">
        <v>140</v>
      </c>
    </row>
    <row r="30" spans="1:1" x14ac:dyDescent="0.6">
      <c r="A30" s="23"/>
    </row>
    <row r="31" spans="1:1" ht="18" x14ac:dyDescent="0.6">
      <c r="A31" s="22" t="s">
        <v>148</v>
      </c>
    </row>
    <row r="32" spans="1:1" x14ac:dyDescent="0.6">
      <c r="A32" t="s">
        <v>141</v>
      </c>
    </row>
    <row r="33" spans="1:1" x14ac:dyDescent="0.6">
      <c r="A33" s="38" t="s">
        <v>149</v>
      </c>
    </row>
    <row r="34" spans="1:1" x14ac:dyDescent="0.6">
      <c r="A34" s="38" t="s">
        <v>143</v>
      </c>
    </row>
    <row r="36" spans="1:1" x14ac:dyDescent="0.6">
      <c r="A36" t="s">
        <v>142</v>
      </c>
    </row>
    <row r="37" spans="1:1" x14ac:dyDescent="0.6">
      <c r="A37" s="34" t="s">
        <v>22</v>
      </c>
    </row>
    <row r="38" spans="1:1" x14ac:dyDescent="0.6">
      <c r="A38" s="34" t="s">
        <v>23</v>
      </c>
    </row>
    <row r="39" spans="1:1" x14ac:dyDescent="0.6">
      <c r="A39" s="24"/>
    </row>
    <row r="40" spans="1:1" x14ac:dyDescent="0.6">
      <c r="A40" s="23"/>
    </row>
    <row r="41" spans="1:1" s="6" customFormat="1" ht="27" x14ac:dyDescent="0.95">
      <c r="A41" s="31" t="s">
        <v>197</v>
      </c>
    </row>
    <row r="42" spans="1:1" x14ac:dyDescent="0.6">
      <c r="A42" s="25" t="s">
        <v>24</v>
      </c>
    </row>
    <row r="43" spans="1:1" x14ac:dyDescent="0.6">
      <c r="A43" s="25"/>
    </row>
    <row r="44" spans="1:1" ht="18" x14ac:dyDescent="0.6">
      <c r="A44" s="22" t="s">
        <v>25</v>
      </c>
    </row>
    <row r="45" spans="1:1" x14ac:dyDescent="0.6">
      <c r="A45" s="25" t="s">
        <v>26</v>
      </c>
    </row>
    <row r="46" spans="1:1" x14ac:dyDescent="0.6">
      <c r="A46" s="43" t="s">
        <v>27</v>
      </c>
    </row>
    <row r="47" spans="1:1" x14ac:dyDescent="0.6">
      <c r="A47" s="43" t="s">
        <v>28</v>
      </c>
    </row>
    <row r="48" spans="1:1" x14ac:dyDescent="0.6">
      <c r="A48" s="26"/>
    </row>
    <row r="49" spans="1:1" ht="18" x14ac:dyDescent="0.6">
      <c r="A49" s="22" t="s">
        <v>29</v>
      </c>
    </row>
    <row r="50" spans="1:1" x14ac:dyDescent="0.6">
      <c r="A50" s="25" t="s">
        <v>30</v>
      </c>
    </row>
    <row r="51" spans="1:1" x14ac:dyDescent="0.6">
      <c r="A51" s="27" t="s">
        <v>31</v>
      </c>
    </row>
    <row r="52" spans="1:1" x14ac:dyDescent="0.6">
      <c r="A52" s="25" t="s">
        <v>150</v>
      </c>
    </row>
    <row r="53" spans="1:1" x14ac:dyDescent="0.6">
      <c r="A53" s="25"/>
    </row>
    <row r="54" spans="1:1" ht="18" x14ac:dyDescent="0.6">
      <c r="A54" s="22" t="s">
        <v>32</v>
      </c>
    </row>
    <row r="55" spans="1:1" x14ac:dyDescent="0.6">
      <c r="A55" s="28" t="s">
        <v>33</v>
      </c>
    </row>
    <row r="56" spans="1:1" x14ac:dyDescent="0.6">
      <c r="A56" s="28" t="s">
        <v>34</v>
      </c>
    </row>
    <row r="57" spans="1:1" x14ac:dyDescent="0.6">
      <c r="A57" s="28" t="s">
        <v>35</v>
      </c>
    </row>
    <row r="58" spans="1:1" x14ac:dyDescent="0.6">
      <c r="A58" s="28" t="s">
        <v>36</v>
      </c>
    </row>
    <row r="59" spans="1:1" x14ac:dyDescent="0.6">
      <c r="A59" s="28" t="s">
        <v>37</v>
      </c>
    </row>
    <row r="60" spans="1:1" x14ac:dyDescent="0.6">
      <c r="A60" s="28"/>
    </row>
    <row r="61" spans="1:1" ht="18" x14ac:dyDescent="0.6">
      <c r="A61" s="22" t="s">
        <v>38</v>
      </c>
    </row>
    <row r="62" spans="1:1" x14ac:dyDescent="0.6">
      <c r="A62" s="21" t="s">
        <v>39</v>
      </c>
    </row>
    <row r="63" spans="1:1" x14ac:dyDescent="0.6">
      <c r="A63" s="29" t="s">
        <v>40</v>
      </c>
    </row>
    <row r="64" spans="1:1" x14ac:dyDescent="0.6">
      <c r="A64" s="21" t="s">
        <v>41</v>
      </c>
    </row>
    <row r="65" spans="1:1" x14ac:dyDescent="0.6">
      <c r="A65" s="21" t="s">
        <v>42</v>
      </c>
    </row>
    <row r="66" spans="1:1" x14ac:dyDescent="0.6">
      <c r="A66" s="21" t="s">
        <v>43</v>
      </c>
    </row>
    <row r="67" spans="1:1" x14ac:dyDescent="0.6">
      <c r="A67" s="21"/>
    </row>
    <row r="68" spans="1:1" ht="18" x14ac:dyDescent="0.6">
      <c r="A68" s="22" t="s">
        <v>151</v>
      </c>
    </row>
    <row r="69" spans="1:1" x14ac:dyDescent="0.6">
      <c r="A69" s="21" t="s">
        <v>44</v>
      </c>
    </row>
    <row r="70" spans="1:1" x14ac:dyDescent="0.6">
      <c r="A70" s="39" t="s">
        <v>124</v>
      </c>
    </row>
    <row r="71" spans="1:1" x14ac:dyDescent="0.6">
      <c r="A71" s="39" t="s">
        <v>45</v>
      </c>
    </row>
    <row r="72" spans="1:1" x14ac:dyDescent="0.6">
      <c r="A72" s="39" t="s">
        <v>46</v>
      </c>
    </row>
    <row r="73" spans="1:1" x14ac:dyDescent="0.6">
      <c r="A73" s="39" t="s">
        <v>47</v>
      </c>
    </row>
    <row r="74" spans="1:1" x14ac:dyDescent="0.6">
      <c r="A74" s="39" t="s">
        <v>48</v>
      </c>
    </row>
    <row r="75" spans="1:1" x14ac:dyDescent="0.6">
      <c r="A75" s="39" t="s">
        <v>49</v>
      </c>
    </row>
    <row r="76" spans="1:1" x14ac:dyDescent="0.6">
      <c r="A76" s="5"/>
    </row>
    <row r="77" spans="1:1" x14ac:dyDescent="0.6">
      <c r="A77" s="21" t="s">
        <v>50</v>
      </c>
    </row>
    <row r="78" spans="1:1" x14ac:dyDescent="0.6">
      <c r="A78" s="39" t="s">
        <v>51</v>
      </c>
    </row>
    <row r="79" spans="1:1" x14ac:dyDescent="0.6">
      <c r="A79" s="39" t="s">
        <v>52</v>
      </c>
    </row>
    <row r="80" spans="1:1" x14ac:dyDescent="0.6">
      <c r="A80" s="39" t="s">
        <v>53</v>
      </c>
    </row>
    <row r="81" spans="1:1" x14ac:dyDescent="0.6">
      <c r="A81" s="5"/>
    </row>
    <row r="82" spans="1:1" ht="18" x14ac:dyDescent="0.65">
      <c r="A82" s="30" t="s">
        <v>152</v>
      </c>
    </row>
    <row r="83" spans="1:1" x14ac:dyDescent="0.6">
      <c r="A83" s="5"/>
    </row>
    <row r="84" spans="1:1" ht="18" x14ac:dyDescent="0.65">
      <c r="A84" s="30" t="s">
        <v>121</v>
      </c>
    </row>
    <row r="85" spans="1:1" ht="18" x14ac:dyDescent="0.65">
      <c r="A85" s="30"/>
    </row>
    <row r="86" spans="1:1" ht="18" x14ac:dyDescent="0.65">
      <c r="A86" s="30" t="s">
        <v>153</v>
      </c>
    </row>
    <row r="88" spans="1:1" x14ac:dyDescent="0.6">
      <c r="A88" s="21"/>
    </row>
    <row r="89" spans="1:1" s="6" customFormat="1" ht="27" x14ac:dyDescent="0.95">
      <c r="A89" s="31" t="s">
        <v>154</v>
      </c>
    </row>
    <row r="90" spans="1:1" ht="18" x14ac:dyDescent="0.6">
      <c r="A90" s="22" t="s">
        <v>20</v>
      </c>
    </row>
    <row r="91" spans="1:1" s="33" customFormat="1" ht="18" x14ac:dyDescent="0.65">
      <c r="A91" s="32" t="s">
        <v>104</v>
      </c>
    </row>
    <row r="92" spans="1:1" ht="18" x14ac:dyDescent="0.6">
      <c r="A92" s="22"/>
    </row>
    <row r="93" spans="1:1" x14ac:dyDescent="0.6">
      <c r="A93" s="39" t="s">
        <v>109</v>
      </c>
    </row>
    <row r="94" spans="1:1" x14ac:dyDescent="0.6">
      <c r="A94" s="39" t="s">
        <v>54</v>
      </c>
    </row>
    <row r="95" spans="1:1" x14ac:dyDescent="0.6">
      <c r="A95" s="38"/>
    </row>
    <row r="96" spans="1:1" x14ac:dyDescent="0.6">
      <c r="A96" s="39" t="s">
        <v>110</v>
      </c>
    </row>
    <row r="97" spans="1:1" x14ac:dyDescent="0.6">
      <c r="A97" s="39" t="s">
        <v>55</v>
      </c>
    </row>
    <row r="98" spans="1:1" x14ac:dyDescent="0.6">
      <c r="A98" s="39" t="s">
        <v>56</v>
      </c>
    </row>
    <row r="100" spans="1:1" s="33" customFormat="1" ht="18" x14ac:dyDescent="0.65">
      <c r="A100" s="33" t="s">
        <v>105</v>
      </c>
    </row>
    <row r="102" spans="1:1" x14ac:dyDescent="0.6">
      <c r="A102" t="s">
        <v>108</v>
      </c>
    </row>
    <row r="103" spans="1:1" x14ac:dyDescent="0.6">
      <c r="A103" s="38" t="s">
        <v>106</v>
      </c>
    </row>
    <row r="104" spans="1:1" x14ac:dyDescent="0.6">
      <c r="A104" s="44" t="s">
        <v>107</v>
      </c>
    </row>
    <row r="105" spans="1:1" x14ac:dyDescent="0.6">
      <c r="A105" s="44"/>
    </row>
    <row r="106" spans="1:1" x14ac:dyDescent="0.6">
      <c r="A106" s="5" t="s">
        <v>181</v>
      </c>
    </row>
    <row r="107" spans="1:1" x14ac:dyDescent="0.6">
      <c r="A107" s="5" t="s">
        <v>182</v>
      </c>
    </row>
    <row r="108" spans="1:1" x14ac:dyDescent="0.6">
      <c r="A108" s="44"/>
    </row>
    <row r="109" spans="1:1" x14ac:dyDescent="0.6">
      <c r="A109" s="13" t="s">
        <v>183</v>
      </c>
    </row>
    <row r="110" spans="1:1" x14ac:dyDescent="0.6">
      <c r="A110" s="13"/>
    </row>
    <row r="111" spans="1:1" s="33" customFormat="1" ht="18" x14ac:dyDescent="0.65">
      <c r="A111" s="33" t="s">
        <v>162</v>
      </c>
    </row>
    <row r="113" spans="1:1" x14ac:dyDescent="0.6">
      <c r="A113" s="13" t="s">
        <v>172</v>
      </c>
    </row>
    <row r="114" spans="1:1" x14ac:dyDescent="0.6">
      <c r="A114" s="38" t="s">
        <v>158</v>
      </c>
    </row>
    <row r="115" spans="1:1" x14ac:dyDescent="0.6">
      <c r="A115" s="38" t="s">
        <v>159</v>
      </c>
    </row>
    <row r="116" spans="1:1" x14ac:dyDescent="0.6">
      <c r="A116" s="38" t="s">
        <v>160</v>
      </c>
    </row>
    <row r="117" spans="1:1" x14ac:dyDescent="0.6">
      <c r="A117" s="38" t="s">
        <v>167</v>
      </c>
    </row>
    <row r="118" spans="1:1" x14ac:dyDescent="0.6">
      <c r="A118" s="38" t="s">
        <v>161</v>
      </c>
    </row>
    <row r="119" spans="1:1" x14ac:dyDescent="0.6">
      <c r="A119" s="13"/>
    </row>
    <row r="120" spans="1:1" x14ac:dyDescent="0.6">
      <c r="A120" s="13" t="s">
        <v>173</v>
      </c>
    </row>
    <row r="121" spans="1:1" x14ac:dyDescent="0.6">
      <c r="A121" s="38" t="s">
        <v>163</v>
      </c>
    </row>
    <row r="122" spans="1:1" x14ac:dyDescent="0.6">
      <c r="A122" s="38" t="s">
        <v>178</v>
      </c>
    </row>
    <row r="123" spans="1:1" x14ac:dyDescent="0.6">
      <c r="A123" s="38" t="s">
        <v>164</v>
      </c>
    </row>
    <row r="124" spans="1:1" x14ac:dyDescent="0.6">
      <c r="A124" s="38" t="s">
        <v>165</v>
      </c>
    </row>
    <row r="125" spans="1:1" x14ac:dyDescent="0.6">
      <c r="A125" s="38" t="s">
        <v>166</v>
      </c>
    </row>
    <row r="126" spans="1:1" x14ac:dyDescent="0.6">
      <c r="A126" s="38" t="s">
        <v>177</v>
      </c>
    </row>
    <row r="127" spans="1:1" x14ac:dyDescent="0.6">
      <c r="A127" s="38" t="s">
        <v>170</v>
      </c>
    </row>
    <row r="128" spans="1:1" x14ac:dyDescent="0.6">
      <c r="A128" s="38" t="s">
        <v>171</v>
      </c>
    </row>
    <row r="129" spans="1:1" x14ac:dyDescent="0.6">
      <c r="A129" s="38" t="s">
        <v>169</v>
      </c>
    </row>
    <row r="130" spans="1:1" x14ac:dyDescent="0.6">
      <c r="A130" s="38" t="s">
        <v>168</v>
      </c>
    </row>
    <row r="131" spans="1:1" x14ac:dyDescent="0.6">
      <c r="A131" s="38"/>
    </row>
    <row r="133" spans="1:1" s="6" customFormat="1" ht="37.5" x14ac:dyDescent="1.3">
      <c r="A133" s="31" t="s">
        <v>155</v>
      </c>
    </row>
    <row r="135" spans="1:1" s="64" customFormat="1" ht="18" x14ac:dyDescent="0.65">
      <c r="A135" s="64" t="s">
        <v>174</v>
      </c>
    </row>
    <row r="136" spans="1:1" x14ac:dyDescent="0.6">
      <c r="A136" s="38" t="s">
        <v>111</v>
      </c>
    </row>
    <row r="137" spans="1:1" x14ac:dyDescent="0.6">
      <c r="A137" s="44" t="s">
        <v>112</v>
      </c>
    </row>
    <row r="138" spans="1:1" x14ac:dyDescent="0.6">
      <c r="A138" s="38" t="s">
        <v>113</v>
      </c>
    </row>
    <row r="140" spans="1:1" s="64" customFormat="1" ht="18" x14ac:dyDescent="0.65">
      <c r="A140" s="64" t="s">
        <v>114</v>
      </c>
    </row>
    <row r="141" spans="1:1" x14ac:dyDescent="0.6">
      <c r="A141" s="38" t="s">
        <v>115</v>
      </c>
    </row>
    <row r="142" spans="1:1" x14ac:dyDescent="0.6">
      <c r="A142" s="44" t="s">
        <v>116</v>
      </c>
    </row>
    <row r="144" spans="1:1" s="64" customFormat="1" ht="18" x14ac:dyDescent="0.65">
      <c r="A144" s="64" t="s">
        <v>156</v>
      </c>
    </row>
    <row r="145" spans="1:1" x14ac:dyDescent="0.6">
      <c r="A145" t="s">
        <v>157</v>
      </c>
    </row>
  </sheetData>
  <hyperlinks>
    <hyperlink ref="A19" r:id="rId1" xr:uid="{F2F6E99C-A3A3-4566-9CFE-DAA2ECBBE1E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A069-55FD-40B1-9FBC-46616E8521DA}">
  <dimension ref="A1:X162"/>
  <sheetViews>
    <sheetView zoomScale="140" zoomScaleNormal="140" workbookViewId="0">
      <pane ySplit="1" topLeftCell="A2" activePane="bottomLeft" state="frozen"/>
      <selection pane="bottomLeft" activeCell="B1" sqref="B1:B1048576"/>
    </sheetView>
  </sheetViews>
  <sheetFormatPr defaultColWidth="12.41796875" defaultRowHeight="16.5" x14ac:dyDescent="0.6"/>
  <cols>
    <col min="1" max="2" width="12.41796875" style="69"/>
    <col min="3" max="3" width="22.7890625" style="69" customWidth="1"/>
    <col min="4" max="6" width="12.41796875" style="69"/>
    <col min="7" max="7" width="16.7890625" style="69" customWidth="1"/>
    <col min="8" max="8" width="12.578125" style="69" customWidth="1"/>
    <col min="9" max="9" width="17.47265625" style="69" customWidth="1"/>
    <col min="10" max="10" width="12.41796875" style="69"/>
    <col min="11" max="11" width="12.41796875" style="37"/>
    <col min="12" max="12" width="15.26171875" style="37" customWidth="1"/>
    <col min="13" max="13" width="17.26171875" style="37" customWidth="1"/>
    <col min="14" max="14" width="25.41796875" style="37" customWidth="1"/>
    <col min="18" max="18" width="20.41796875" customWidth="1"/>
  </cols>
  <sheetData>
    <row r="1" spans="1:20" s="12" customFormat="1" ht="33" x14ac:dyDescent="0.6">
      <c r="A1" s="7" t="s">
        <v>57</v>
      </c>
      <c r="B1" s="7" t="s">
        <v>58</v>
      </c>
      <c r="C1" s="7" t="s">
        <v>59</v>
      </c>
      <c r="D1" s="7" t="s">
        <v>124</v>
      </c>
      <c r="E1" s="7" t="s">
        <v>60</v>
      </c>
      <c r="F1" s="7" t="s">
        <v>61</v>
      </c>
      <c r="G1" s="7" t="s">
        <v>62</v>
      </c>
      <c r="H1" s="7" t="s">
        <v>46</v>
      </c>
      <c r="I1" s="7" t="s">
        <v>63</v>
      </c>
      <c r="J1" s="7" t="s">
        <v>48</v>
      </c>
      <c r="K1" s="35" t="s">
        <v>21</v>
      </c>
      <c r="L1" s="35" t="s">
        <v>22</v>
      </c>
      <c r="M1" s="35" t="s">
        <v>92</v>
      </c>
      <c r="N1" s="35" t="s">
        <v>93</v>
      </c>
    </row>
    <row r="2" spans="1:20" x14ac:dyDescent="0.6">
      <c r="A2" s="66">
        <v>101</v>
      </c>
      <c r="B2" s="66" t="s">
        <v>64</v>
      </c>
      <c r="C2" s="66" t="s">
        <v>65</v>
      </c>
      <c r="D2" s="66" t="s">
        <v>66</v>
      </c>
      <c r="E2" s="67">
        <v>43750</v>
      </c>
      <c r="F2" s="67">
        <v>43771</v>
      </c>
      <c r="G2" s="68">
        <v>70011</v>
      </c>
      <c r="H2" s="66" t="s">
        <v>67</v>
      </c>
      <c r="I2" s="66" t="s">
        <v>68</v>
      </c>
      <c r="J2" s="66" t="e" vm="1">
        <v>#VALUE!</v>
      </c>
      <c r="K2" s="36">
        <f>Table1[[#This Row],[End Date]]-Table1[[#This Row],[Start Date]]</f>
        <v>21</v>
      </c>
      <c r="L2" s="71">
        <f>Table1[[#This Row],[Days in Program]]/30</f>
        <v>0.7</v>
      </c>
      <c r="M2" s="36" t="str">
        <f>IF(Table1[[#This Row],[Months in Program]]&lt;1,"Less than 1",IF(Table1[[#This Row],[Months in Program]]&lt;2,"1",IF(Table1[[#This Row],[Months in Program]]&lt;3,"2","3+ months")))</f>
        <v>Less than 1</v>
      </c>
      <c r="N2" s="36" t="str">
        <f>IF(Table1[[#This Row],[Household Income]]&gt;=100000,"$100k or more","Less than $100k")</f>
        <v>Less than $100k</v>
      </c>
    </row>
    <row r="3" spans="1:20" x14ac:dyDescent="0.6">
      <c r="A3" s="66">
        <v>281</v>
      </c>
      <c r="B3" s="66" t="s">
        <v>103</v>
      </c>
      <c r="C3" s="66" t="s">
        <v>65</v>
      </c>
      <c r="D3" s="66" t="s">
        <v>66</v>
      </c>
      <c r="E3" s="67">
        <v>43743</v>
      </c>
      <c r="F3" s="67">
        <v>43771</v>
      </c>
      <c r="G3" s="68">
        <v>117921</v>
      </c>
      <c r="H3" s="66" t="s">
        <v>73</v>
      </c>
      <c r="I3" s="66" t="s">
        <v>83</v>
      </c>
      <c r="J3" s="66" t="e" vm="2">
        <v>#VALUE!</v>
      </c>
      <c r="K3" s="36">
        <f>Table1[[#This Row],[End Date]]-Table1[[#This Row],[Start Date]]</f>
        <v>28</v>
      </c>
      <c r="L3" s="71">
        <f>Table1[[#This Row],[Days in Program]]/30</f>
        <v>0.93333333333333335</v>
      </c>
      <c r="M3" s="42" t="str">
        <f>IF(Table1[[#This Row],[Months in Program]]&lt;1,"Less than 1",IF(Table1[[#This Row],[Months in Program]]&lt;2,"1",IF(Table1[[#This Row],[Months in Program]]&lt;3,"2","3+ months")))</f>
        <v>Less than 1</v>
      </c>
      <c r="N3" s="36" t="str">
        <f>IF(Table1[[#This Row],[Household Income]]&gt;=100000,"$100k or more","Less than $100k")</f>
        <v>$100k or more</v>
      </c>
      <c r="O3" s="8"/>
      <c r="P3" s="5"/>
      <c r="Q3" s="5"/>
      <c r="R3" s="5"/>
      <c r="S3" s="5"/>
      <c r="T3" s="5"/>
    </row>
    <row r="4" spans="1:20" x14ac:dyDescent="0.6">
      <c r="A4" s="66">
        <v>173</v>
      </c>
      <c r="B4" s="66" t="s">
        <v>69</v>
      </c>
      <c r="C4" s="66" t="s">
        <v>91</v>
      </c>
      <c r="D4" s="66" t="s">
        <v>66</v>
      </c>
      <c r="E4" s="67">
        <v>43512</v>
      </c>
      <c r="F4" s="67">
        <v>43542</v>
      </c>
      <c r="G4" s="68">
        <v>63569</v>
      </c>
      <c r="H4" s="66" t="s">
        <v>71</v>
      </c>
      <c r="I4" s="66" t="s">
        <v>75</v>
      </c>
      <c r="J4" s="66" t="e" vm="3">
        <v>#VALUE!</v>
      </c>
      <c r="K4" s="36">
        <f>Table1[[#This Row],[End Date]]-Table1[[#This Row],[Start Date]]</f>
        <v>30</v>
      </c>
      <c r="L4" s="71">
        <f>Table1[[#This Row],[Days in Program]]/30</f>
        <v>1</v>
      </c>
      <c r="M4" s="42" t="str">
        <f>IF(Table1[[#This Row],[Months in Program]]&lt;1,"Less than 1",IF(Table1[[#This Row],[Months in Program]]&lt;2,"1",IF(Table1[[#This Row],[Months in Program]]&lt;3,"2","3+ months")))</f>
        <v>1</v>
      </c>
      <c r="N4" s="36" t="str">
        <f>IF(Table1[[#This Row],[Household Income]]&gt;=100000,"$100k or more","Less than $100k")</f>
        <v>Less than $100k</v>
      </c>
      <c r="O4" s="8"/>
      <c r="P4" s="5"/>
      <c r="Q4" s="5"/>
      <c r="R4" s="5"/>
      <c r="S4" s="5"/>
      <c r="T4" s="5"/>
    </row>
    <row r="5" spans="1:20" x14ac:dyDescent="0.6">
      <c r="A5" s="66">
        <v>263</v>
      </c>
      <c r="B5" s="66" t="s">
        <v>103</v>
      </c>
      <c r="C5" s="66" t="s">
        <v>91</v>
      </c>
      <c r="D5" s="66" t="s">
        <v>66</v>
      </c>
      <c r="E5" s="67">
        <v>43512</v>
      </c>
      <c r="F5" s="67">
        <v>43542</v>
      </c>
      <c r="G5" s="68">
        <v>63569</v>
      </c>
      <c r="H5" s="66" t="s">
        <v>71</v>
      </c>
      <c r="I5" s="66" t="s">
        <v>75</v>
      </c>
      <c r="J5" s="66" t="e" vm="3">
        <v>#VALUE!</v>
      </c>
      <c r="K5" s="36">
        <f>Table1[[#This Row],[End Date]]-Table1[[#This Row],[Start Date]]</f>
        <v>30</v>
      </c>
      <c r="L5" s="71">
        <f>Table1[[#This Row],[Days in Program]]/30</f>
        <v>1</v>
      </c>
      <c r="M5" s="42" t="str">
        <f>IF(Table1[[#This Row],[Months in Program]]&lt;1,"Less than 1",IF(Table1[[#This Row],[Months in Program]]&lt;2,"1",IF(Table1[[#This Row],[Months in Program]]&lt;3,"2","3+ months")))</f>
        <v>1</v>
      </c>
      <c r="N5" s="36" t="str">
        <f>IF(Table1[[#This Row],[Household Income]]&gt;=100000,"$100k or more","Less than $100k")</f>
        <v>Less than $100k</v>
      </c>
      <c r="O5" s="8"/>
      <c r="P5" s="5"/>
      <c r="Q5" s="5"/>
      <c r="R5" s="5"/>
      <c r="S5" s="5"/>
      <c r="T5" s="5"/>
    </row>
    <row r="6" spans="1:20" x14ac:dyDescent="0.6">
      <c r="A6" s="66">
        <v>147</v>
      </c>
      <c r="B6" s="66" t="s">
        <v>69</v>
      </c>
      <c r="C6" s="66" t="s">
        <v>65</v>
      </c>
      <c r="D6" s="66" t="s">
        <v>74</v>
      </c>
      <c r="E6" s="67">
        <v>43199</v>
      </c>
      <c r="F6" s="67">
        <v>43229</v>
      </c>
      <c r="G6" s="68">
        <v>85939</v>
      </c>
      <c r="H6" s="66" t="s">
        <v>81</v>
      </c>
      <c r="I6" s="66" t="s">
        <v>83</v>
      </c>
      <c r="J6" s="66" t="e" vm="4">
        <v>#VALUE!</v>
      </c>
      <c r="K6" s="36">
        <f>Table1[[#This Row],[End Date]]-Table1[[#This Row],[Start Date]]</f>
        <v>30</v>
      </c>
      <c r="L6" s="71">
        <f>Table1[[#This Row],[Days in Program]]/30</f>
        <v>1</v>
      </c>
      <c r="M6" s="42" t="str">
        <f>IF(Table1[[#This Row],[Months in Program]]&lt;1,"Less than 1",IF(Table1[[#This Row],[Months in Program]]&lt;2,"1",IF(Table1[[#This Row],[Months in Program]]&lt;3,"2","3+ months")))</f>
        <v>1</v>
      </c>
      <c r="N6" s="36" t="str">
        <f>IF(Table1[[#This Row],[Household Income]]&gt;=100000,"$100k or more","Less than $100k")</f>
        <v>Less than $100k</v>
      </c>
      <c r="O6" s="8"/>
      <c r="P6" s="5"/>
      <c r="Q6" s="5"/>
      <c r="R6" s="5"/>
      <c r="S6" s="5"/>
      <c r="T6" s="5"/>
    </row>
    <row r="7" spans="1:20" x14ac:dyDescent="0.6">
      <c r="A7" s="66">
        <v>202</v>
      </c>
      <c r="B7" s="66" t="s">
        <v>64</v>
      </c>
      <c r="C7" s="66" t="s">
        <v>65</v>
      </c>
      <c r="D7" s="66" t="s">
        <v>66</v>
      </c>
      <c r="E7" s="67">
        <v>44095</v>
      </c>
      <c r="F7" s="67">
        <v>44126</v>
      </c>
      <c r="G7" s="68">
        <v>74885</v>
      </c>
      <c r="H7" s="66" t="s">
        <v>89</v>
      </c>
      <c r="I7" s="66" t="s">
        <v>83</v>
      </c>
      <c r="J7" s="66" t="e" vm="5">
        <v>#VALUE!</v>
      </c>
      <c r="K7" s="36">
        <f>Table1[[#This Row],[End Date]]-Table1[[#This Row],[Start Date]]</f>
        <v>31</v>
      </c>
      <c r="L7" s="71">
        <f>Table1[[#This Row],[Days in Program]]/30</f>
        <v>1.0333333333333334</v>
      </c>
      <c r="M7" s="42" t="str">
        <f>IF(Table1[[#This Row],[Months in Program]]&lt;1,"Less than 1",IF(Table1[[#This Row],[Months in Program]]&lt;2,"1",IF(Table1[[#This Row],[Months in Program]]&lt;3,"2","3+ months")))</f>
        <v>1</v>
      </c>
      <c r="N7" s="36" t="str">
        <f>IF(Table1[[#This Row],[Household Income]]&gt;=100000,"$100k or more","Less than $100k")</f>
        <v>Less than $100k</v>
      </c>
      <c r="O7" s="8"/>
      <c r="P7" s="5"/>
      <c r="Q7" s="5"/>
      <c r="R7" s="5"/>
      <c r="S7" s="5"/>
      <c r="T7" s="5"/>
    </row>
    <row r="8" spans="1:20" x14ac:dyDescent="0.6">
      <c r="A8" s="66">
        <v>292</v>
      </c>
      <c r="B8" s="66" t="s">
        <v>103</v>
      </c>
      <c r="C8" s="66" t="s">
        <v>65</v>
      </c>
      <c r="D8" s="66" t="s">
        <v>66</v>
      </c>
      <c r="E8" s="67">
        <v>44095</v>
      </c>
      <c r="F8" s="67">
        <v>44126</v>
      </c>
      <c r="G8" s="68">
        <v>74885</v>
      </c>
      <c r="H8" s="66" t="s">
        <v>89</v>
      </c>
      <c r="I8" s="66" t="s">
        <v>83</v>
      </c>
      <c r="J8" s="66" t="e" vm="2">
        <v>#VALUE!</v>
      </c>
      <c r="K8" s="36">
        <f>Table1[[#This Row],[End Date]]-Table1[[#This Row],[Start Date]]</f>
        <v>31</v>
      </c>
      <c r="L8" s="71">
        <f>Table1[[#This Row],[Days in Program]]/30</f>
        <v>1.0333333333333334</v>
      </c>
      <c r="M8" s="42" t="str">
        <f>IF(Table1[[#This Row],[Months in Program]]&lt;1,"Less than 1",IF(Table1[[#This Row],[Months in Program]]&lt;2,"1",IF(Table1[[#This Row],[Months in Program]]&lt;3,"2","3+ months")))</f>
        <v>1</v>
      </c>
      <c r="N8" s="36" t="str">
        <f>IF(Table1[[#This Row],[Household Income]]&gt;=100000,"$100k or more","Less than $100k")</f>
        <v>Less than $100k</v>
      </c>
      <c r="O8" s="8"/>
      <c r="P8" s="5"/>
      <c r="Q8" s="5"/>
      <c r="R8" s="5"/>
      <c r="S8" s="5"/>
      <c r="T8" s="5"/>
    </row>
    <row r="9" spans="1:20" x14ac:dyDescent="0.6">
      <c r="A9" s="66">
        <v>135</v>
      </c>
      <c r="B9" s="66" t="s">
        <v>64</v>
      </c>
      <c r="C9" s="66" t="s">
        <v>82</v>
      </c>
      <c r="D9" s="66" t="s">
        <v>66</v>
      </c>
      <c r="E9" s="67">
        <v>43859</v>
      </c>
      <c r="F9" s="67">
        <v>43890</v>
      </c>
      <c r="G9" s="68">
        <v>86649</v>
      </c>
      <c r="H9" s="66" t="s">
        <v>71</v>
      </c>
      <c r="I9" s="66" t="s">
        <v>86</v>
      </c>
      <c r="J9" s="66" t="e" vm="6">
        <v>#VALUE!</v>
      </c>
      <c r="K9" s="36">
        <f>Table1[[#This Row],[End Date]]-Table1[[#This Row],[Start Date]]</f>
        <v>31</v>
      </c>
      <c r="L9" s="71">
        <f>Table1[[#This Row],[Days in Program]]/30</f>
        <v>1.0333333333333334</v>
      </c>
      <c r="M9" s="42" t="str">
        <f>IF(Table1[[#This Row],[Months in Program]]&lt;1,"Less than 1",IF(Table1[[#This Row],[Months in Program]]&lt;2,"1",IF(Table1[[#This Row],[Months in Program]]&lt;3,"2","3+ months")))</f>
        <v>1</v>
      </c>
      <c r="N9" s="36" t="str">
        <f>IF(Table1[[#This Row],[Household Income]]&gt;=100000,"$100k or more","Less than $100k")</f>
        <v>Less than $100k</v>
      </c>
      <c r="O9" s="8"/>
      <c r="P9" s="5"/>
      <c r="Q9" s="5"/>
      <c r="R9" s="5"/>
      <c r="S9" s="5"/>
      <c r="T9" s="5"/>
    </row>
    <row r="10" spans="1:20" x14ac:dyDescent="0.6">
      <c r="A10" s="66">
        <v>200</v>
      </c>
      <c r="B10" s="66" t="s">
        <v>69</v>
      </c>
      <c r="C10" s="66" t="s">
        <v>65</v>
      </c>
      <c r="D10" s="66" t="s">
        <v>66</v>
      </c>
      <c r="E10" s="67">
        <v>44321</v>
      </c>
      <c r="F10" s="67">
        <v>44353</v>
      </c>
      <c r="G10" s="68">
        <v>67513</v>
      </c>
      <c r="H10" s="66" t="s">
        <v>90</v>
      </c>
      <c r="I10" s="66" t="s">
        <v>77</v>
      </c>
      <c r="J10" s="66" t="e" vm="5">
        <v>#VALUE!</v>
      </c>
      <c r="K10" s="36">
        <f>Table1[[#This Row],[End Date]]-Table1[[#This Row],[Start Date]]</f>
        <v>32</v>
      </c>
      <c r="L10" s="71">
        <f>Table1[[#This Row],[Days in Program]]/30</f>
        <v>1.0666666666666667</v>
      </c>
      <c r="M10" s="42" t="str">
        <f>IF(Table1[[#This Row],[Months in Program]]&lt;1,"Less than 1",IF(Table1[[#This Row],[Months in Program]]&lt;2,"1",IF(Table1[[#This Row],[Months in Program]]&lt;3,"2","3+ months")))</f>
        <v>1</v>
      </c>
      <c r="N10" s="36" t="str">
        <f>IF(Table1[[#This Row],[Household Income]]&gt;=100000,"$100k or more","Less than $100k")</f>
        <v>Less than $100k</v>
      </c>
      <c r="O10" s="8"/>
      <c r="P10" s="5"/>
      <c r="Q10" s="5"/>
      <c r="R10" s="5"/>
      <c r="S10" s="5"/>
      <c r="T10" s="5"/>
    </row>
    <row r="11" spans="1:20" x14ac:dyDescent="0.6">
      <c r="A11" s="66">
        <v>291</v>
      </c>
      <c r="B11" s="66" t="s">
        <v>103</v>
      </c>
      <c r="C11" s="66" t="s">
        <v>65</v>
      </c>
      <c r="D11" s="66" t="s">
        <v>66</v>
      </c>
      <c r="E11" s="67">
        <v>44321</v>
      </c>
      <c r="F11" s="67">
        <v>44353</v>
      </c>
      <c r="G11" s="68">
        <v>67513</v>
      </c>
      <c r="H11" s="66" t="s">
        <v>90</v>
      </c>
      <c r="I11" s="66" t="s">
        <v>77</v>
      </c>
      <c r="J11" s="66" t="e" vm="7">
        <v>#VALUE!</v>
      </c>
      <c r="K11" s="36">
        <f>Table1[[#This Row],[End Date]]-Table1[[#This Row],[Start Date]]</f>
        <v>32</v>
      </c>
      <c r="L11" s="71">
        <f>Table1[[#This Row],[Days in Program]]/30</f>
        <v>1.0666666666666667</v>
      </c>
      <c r="M11" s="42" t="str">
        <f>IF(Table1[[#This Row],[Months in Program]]&lt;1,"Less than 1",IF(Table1[[#This Row],[Months in Program]]&lt;2,"1",IF(Table1[[#This Row],[Months in Program]]&lt;3,"2","3+ months")))</f>
        <v>1</v>
      </c>
      <c r="N11" s="36" t="str">
        <f>IF(Table1[[#This Row],[Household Income]]&gt;=100000,"$100k or more","Less than $100k")</f>
        <v>Less than $100k</v>
      </c>
      <c r="O11" s="8"/>
      <c r="P11" s="5"/>
      <c r="Q11" s="5"/>
      <c r="R11" s="5"/>
      <c r="S11" s="5"/>
      <c r="T11" s="5"/>
    </row>
    <row r="12" spans="1:20" x14ac:dyDescent="0.6">
      <c r="A12" s="66">
        <v>178</v>
      </c>
      <c r="B12" s="66" t="s">
        <v>69</v>
      </c>
      <c r="C12" s="66" t="s">
        <v>91</v>
      </c>
      <c r="D12" s="66" t="s">
        <v>66</v>
      </c>
      <c r="E12" s="67">
        <v>43192</v>
      </c>
      <c r="F12" s="67">
        <v>43224</v>
      </c>
      <c r="G12" s="68">
        <v>100000</v>
      </c>
      <c r="H12" s="66" t="s">
        <v>90</v>
      </c>
      <c r="I12" s="66" t="s">
        <v>68</v>
      </c>
      <c r="J12" s="66" t="e" vm="8">
        <v>#VALUE!</v>
      </c>
      <c r="K12" s="36">
        <f>Table1[[#This Row],[End Date]]-Table1[[#This Row],[Start Date]]</f>
        <v>32</v>
      </c>
      <c r="L12" s="71">
        <f>Table1[[#This Row],[Days in Program]]/30</f>
        <v>1.0666666666666667</v>
      </c>
      <c r="M12" s="42" t="str">
        <f>IF(Table1[[#This Row],[Months in Program]]&lt;1,"Less than 1",IF(Table1[[#This Row],[Months in Program]]&lt;2,"1",IF(Table1[[#This Row],[Months in Program]]&lt;3,"2","3+ months")))</f>
        <v>1</v>
      </c>
      <c r="N12" s="36" t="str">
        <f>IF(Table1[[#This Row],[Household Income]]&gt;=100000,"$100k or more","Less than $100k")</f>
        <v>$100k or more</v>
      </c>
      <c r="O12" s="8"/>
      <c r="P12" s="5"/>
      <c r="Q12" s="5"/>
      <c r="R12" s="5"/>
      <c r="S12" s="5"/>
      <c r="T12" s="5"/>
    </row>
    <row r="13" spans="1:20" x14ac:dyDescent="0.6">
      <c r="A13" s="66">
        <v>268</v>
      </c>
      <c r="B13" s="66" t="s">
        <v>103</v>
      </c>
      <c r="C13" s="66" t="s">
        <v>91</v>
      </c>
      <c r="D13" s="66" t="s">
        <v>66</v>
      </c>
      <c r="E13" s="67">
        <v>43192</v>
      </c>
      <c r="F13" s="67">
        <v>43224</v>
      </c>
      <c r="G13" s="68">
        <v>100000</v>
      </c>
      <c r="H13" s="66" t="s">
        <v>90</v>
      </c>
      <c r="I13" s="66" t="s">
        <v>68</v>
      </c>
      <c r="J13" s="66" t="e" vm="9">
        <v>#VALUE!</v>
      </c>
      <c r="K13" s="36">
        <f>Table1[[#This Row],[End Date]]-Table1[[#This Row],[Start Date]]</f>
        <v>32</v>
      </c>
      <c r="L13" s="71">
        <f>Table1[[#This Row],[Days in Program]]/30</f>
        <v>1.0666666666666667</v>
      </c>
      <c r="M13" s="42" t="str">
        <f>IF(Table1[[#This Row],[Months in Program]]&lt;1,"Less than 1",IF(Table1[[#This Row],[Months in Program]]&lt;2,"1",IF(Table1[[#This Row],[Months in Program]]&lt;3,"2","3+ months")))</f>
        <v>1</v>
      </c>
      <c r="N13" s="36" t="str">
        <f>IF(Table1[[#This Row],[Household Income]]&gt;=100000,"$100k or more","Less than $100k")</f>
        <v>$100k or more</v>
      </c>
      <c r="O13" s="8"/>
      <c r="P13" s="5"/>
      <c r="Q13" s="5"/>
      <c r="R13" s="5"/>
      <c r="S13" s="5"/>
      <c r="T13" s="5"/>
    </row>
    <row r="14" spans="1:20" x14ac:dyDescent="0.6">
      <c r="A14" s="66">
        <v>116</v>
      </c>
      <c r="B14" s="66" t="s">
        <v>64</v>
      </c>
      <c r="C14" s="66" t="s">
        <v>76</v>
      </c>
      <c r="D14" s="66" t="s">
        <v>66</v>
      </c>
      <c r="E14" s="67">
        <v>43050</v>
      </c>
      <c r="F14" s="67">
        <v>43083</v>
      </c>
      <c r="G14" s="68">
        <v>101523</v>
      </c>
      <c r="H14" s="66" t="s">
        <v>73</v>
      </c>
      <c r="I14" s="66" t="s">
        <v>77</v>
      </c>
      <c r="J14" s="66" t="e" vm="6">
        <v>#VALUE!</v>
      </c>
      <c r="K14" s="36">
        <f>Table1[[#This Row],[End Date]]-Table1[[#This Row],[Start Date]]</f>
        <v>33</v>
      </c>
      <c r="L14" s="71">
        <f>Table1[[#This Row],[Days in Program]]/30</f>
        <v>1.1000000000000001</v>
      </c>
      <c r="M14" s="42" t="str">
        <f>IF(Table1[[#This Row],[Months in Program]]&lt;1,"Less than 1",IF(Table1[[#This Row],[Months in Program]]&lt;2,"1",IF(Table1[[#This Row],[Months in Program]]&lt;3,"2","3+ months")))</f>
        <v>1</v>
      </c>
      <c r="N14" s="36" t="str">
        <f>IF(Table1[[#This Row],[Household Income]]&gt;=100000,"$100k or more","Less than $100k")</f>
        <v>$100k or more</v>
      </c>
      <c r="O14" s="8"/>
      <c r="P14" s="5"/>
      <c r="Q14" s="5"/>
      <c r="R14" s="5"/>
      <c r="S14" s="5"/>
      <c r="T14" s="5"/>
    </row>
    <row r="15" spans="1:20" x14ac:dyDescent="0.6">
      <c r="A15" s="66">
        <v>123</v>
      </c>
      <c r="B15" s="66" t="s">
        <v>64</v>
      </c>
      <c r="C15" s="66" t="s">
        <v>80</v>
      </c>
      <c r="D15" s="66" t="s">
        <v>66</v>
      </c>
      <c r="E15" s="67">
        <v>43388</v>
      </c>
      <c r="F15" s="67">
        <v>43421</v>
      </c>
      <c r="G15" s="68">
        <v>136665</v>
      </c>
      <c r="H15" s="66" t="s">
        <v>71</v>
      </c>
      <c r="I15" s="66" t="s">
        <v>79</v>
      </c>
      <c r="J15" s="66" t="e" vm="6">
        <v>#VALUE!</v>
      </c>
      <c r="K15" s="36">
        <f>Table1[[#This Row],[End Date]]-Table1[[#This Row],[Start Date]]</f>
        <v>33</v>
      </c>
      <c r="L15" s="71">
        <f>Table1[[#This Row],[Days in Program]]/30</f>
        <v>1.1000000000000001</v>
      </c>
      <c r="M15" s="42" t="str">
        <f>IF(Table1[[#This Row],[Months in Program]]&lt;1,"Less than 1",IF(Table1[[#This Row],[Months in Program]]&lt;2,"1",IF(Table1[[#This Row],[Months in Program]]&lt;3,"2","3+ months")))</f>
        <v>1</v>
      </c>
      <c r="N15" s="36" t="str">
        <f>IF(Table1[[#This Row],[Household Income]]&gt;=100000,"$100k or more","Less than $100k")</f>
        <v>$100k or more</v>
      </c>
      <c r="O15" s="8"/>
      <c r="P15" s="5"/>
      <c r="Q15" s="5"/>
      <c r="R15" s="5"/>
      <c r="S15" s="5"/>
      <c r="T15" s="5"/>
    </row>
    <row r="16" spans="1:20" x14ac:dyDescent="0.6">
      <c r="A16" s="66">
        <v>152</v>
      </c>
      <c r="B16" s="66" t="s">
        <v>69</v>
      </c>
      <c r="C16" s="66" t="s">
        <v>65</v>
      </c>
      <c r="D16" s="66" t="s">
        <v>66</v>
      </c>
      <c r="E16" s="67">
        <v>43934</v>
      </c>
      <c r="F16" s="67">
        <v>43968</v>
      </c>
      <c r="G16" s="68">
        <v>86523</v>
      </c>
      <c r="H16" s="66" t="s">
        <v>71</v>
      </c>
      <c r="I16" s="66" t="s">
        <v>83</v>
      </c>
      <c r="J16" s="66" t="e" vm="4">
        <v>#VALUE!</v>
      </c>
      <c r="K16" s="36">
        <f>Table1[[#This Row],[End Date]]-Table1[[#This Row],[Start Date]]</f>
        <v>34</v>
      </c>
      <c r="L16" s="71">
        <f>Table1[[#This Row],[Days in Program]]/30</f>
        <v>1.1333333333333333</v>
      </c>
      <c r="M16" s="42" t="str">
        <f>IF(Table1[[#This Row],[Months in Program]]&lt;1,"Less than 1",IF(Table1[[#This Row],[Months in Program]]&lt;2,"1",IF(Table1[[#This Row],[Months in Program]]&lt;3,"2","3+ months")))</f>
        <v>1</v>
      </c>
      <c r="N16" s="36" t="str">
        <f>IF(Table1[[#This Row],[Household Income]]&gt;=100000,"$100k or more","Less than $100k")</f>
        <v>Less than $100k</v>
      </c>
      <c r="O16" s="8"/>
      <c r="P16" s="5"/>
      <c r="Q16" s="5"/>
      <c r="R16" s="5"/>
      <c r="S16" s="5"/>
      <c r="T16" s="5"/>
    </row>
    <row r="17" spans="1:20" x14ac:dyDescent="0.6">
      <c r="A17" s="66">
        <v>143</v>
      </c>
      <c r="B17" s="66" t="s">
        <v>69</v>
      </c>
      <c r="C17" s="66" t="s">
        <v>87</v>
      </c>
      <c r="D17" s="66" t="s">
        <v>84</v>
      </c>
      <c r="E17" s="67">
        <v>43627</v>
      </c>
      <c r="F17" s="67">
        <v>43662</v>
      </c>
      <c r="G17" s="68">
        <v>153412</v>
      </c>
      <c r="H17" s="66" t="s">
        <v>70</v>
      </c>
      <c r="I17" s="66" t="s">
        <v>79</v>
      </c>
      <c r="J17" s="66" t="e" vm="4">
        <v>#VALUE!</v>
      </c>
      <c r="K17" s="36">
        <f>Table1[[#This Row],[End Date]]-Table1[[#This Row],[Start Date]]</f>
        <v>35</v>
      </c>
      <c r="L17" s="71">
        <f>Table1[[#This Row],[Days in Program]]/30</f>
        <v>1.1666666666666667</v>
      </c>
      <c r="M17" s="42" t="str">
        <f>IF(Table1[[#This Row],[Months in Program]]&lt;1,"Less than 1",IF(Table1[[#This Row],[Months in Program]]&lt;2,"1",IF(Table1[[#This Row],[Months in Program]]&lt;3,"2","3+ months")))</f>
        <v>1</v>
      </c>
      <c r="N17" s="36" t="str">
        <f>IF(Table1[[#This Row],[Household Income]]&gt;=100000,"$100k or more","Less than $100k")</f>
        <v>$100k or more</v>
      </c>
      <c r="O17" s="8"/>
      <c r="P17" s="5"/>
      <c r="Q17" s="5"/>
      <c r="R17" s="5"/>
      <c r="S17" s="5"/>
      <c r="T17" s="5"/>
    </row>
    <row r="18" spans="1:20" x14ac:dyDescent="0.6">
      <c r="A18" s="66">
        <v>134</v>
      </c>
      <c r="B18" s="66" t="s">
        <v>64</v>
      </c>
      <c r="C18" s="66" t="s">
        <v>82</v>
      </c>
      <c r="D18" s="66" t="s">
        <v>66</v>
      </c>
      <c r="E18" s="67">
        <v>43130</v>
      </c>
      <c r="F18" s="67">
        <v>43166</v>
      </c>
      <c r="G18" s="68">
        <v>151676</v>
      </c>
      <c r="H18" s="66" t="s">
        <v>85</v>
      </c>
      <c r="I18" s="66" t="s">
        <v>86</v>
      </c>
      <c r="J18" s="66" t="e" vm="6">
        <v>#VALUE!</v>
      </c>
      <c r="K18" s="36">
        <f>Table1[[#This Row],[End Date]]-Table1[[#This Row],[Start Date]]</f>
        <v>36</v>
      </c>
      <c r="L18" s="71">
        <f>Table1[[#This Row],[Days in Program]]/30</f>
        <v>1.2</v>
      </c>
      <c r="M18" s="42" t="str">
        <f>IF(Table1[[#This Row],[Months in Program]]&lt;1,"Less than 1",IF(Table1[[#This Row],[Months in Program]]&lt;2,"1",IF(Table1[[#This Row],[Months in Program]]&lt;3,"2","3+ months")))</f>
        <v>1</v>
      </c>
      <c r="N18" s="36" t="str">
        <f>IF(Table1[[#This Row],[Household Income]]&gt;=100000,"$100k or more","Less than $100k")</f>
        <v>$100k or more</v>
      </c>
      <c r="O18" s="8"/>
      <c r="P18" s="5"/>
      <c r="Q18" s="5"/>
      <c r="R18" s="5"/>
      <c r="S18" s="5"/>
      <c r="T18" s="5"/>
    </row>
    <row r="19" spans="1:20" x14ac:dyDescent="0.6">
      <c r="A19" s="66">
        <v>130</v>
      </c>
      <c r="B19" s="66" t="s">
        <v>64</v>
      </c>
      <c r="C19" s="66" t="s">
        <v>82</v>
      </c>
      <c r="D19" s="66" t="s">
        <v>66</v>
      </c>
      <c r="E19" s="67">
        <v>43706</v>
      </c>
      <c r="F19" s="67">
        <v>43742</v>
      </c>
      <c r="G19" s="68">
        <v>153114</v>
      </c>
      <c r="H19" s="66" t="s">
        <v>71</v>
      </c>
      <c r="I19" s="66" t="s">
        <v>83</v>
      </c>
      <c r="J19" s="66" t="e" vm="6">
        <v>#VALUE!</v>
      </c>
      <c r="K19" s="36">
        <f>Table1[[#This Row],[End Date]]-Table1[[#This Row],[Start Date]]</f>
        <v>36</v>
      </c>
      <c r="L19" s="71">
        <f>Table1[[#This Row],[Days in Program]]/30</f>
        <v>1.2</v>
      </c>
      <c r="M19" s="42" t="str">
        <f>IF(Table1[[#This Row],[Months in Program]]&lt;1,"Less than 1",IF(Table1[[#This Row],[Months in Program]]&lt;2,"1",IF(Table1[[#This Row],[Months in Program]]&lt;3,"2","3+ months")))</f>
        <v>1</v>
      </c>
      <c r="N19" s="36" t="str">
        <f>IF(Table1[[#This Row],[Household Income]]&gt;=100000,"$100k or more","Less than $100k")</f>
        <v>$100k or more</v>
      </c>
      <c r="O19" s="8"/>
      <c r="P19" s="5"/>
      <c r="Q19" s="5"/>
      <c r="R19" s="5"/>
      <c r="S19" s="5"/>
      <c r="T19" s="5"/>
    </row>
    <row r="20" spans="1:20" x14ac:dyDescent="0.6">
      <c r="A20" s="66">
        <v>296</v>
      </c>
      <c r="B20" s="66" t="s">
        <v>103</v>
      </c>
      <c r="C20" s="66" t="s">
        <v>65</v>
      </c>
      <c r="D20" s="66" t="s">
        <v>66</v>
      </c>
      <c r="E20" s="67">
        <v>44470</v>
      </c>
      <c r="F20" s="67">
        <v>44507</v>
      </c>
      <c r="G20" s="68">
        <v>42381</v>
      </c>
      <c r="H20" s="66" t="s">
        <v>89</v>
      </c>
      <c r="I20" s="66" t="s">
        <v>83</v>
      </c>
      <c r="J20" s="66" t="e" vm="10">
        <v>#VALUE!</v>
      </c>
      <c r="K20" s="36">
        <f>Table1[[#This Row],[End Date]]-Table1[[#This Row],[Start Date]]</f>
        <v>37</v>
      </c>
      <c r="L20" s="71">
        <f>Table1[[#This Row],[Days in Program]]/30</f>
        <v>1.2333333333333334</v>
      </c>
      <c r="M20" s="70" t="str">
        <f>IF(Table1[[#This Row],[Months in Program]]&lt;1,"Less than 1",IF(Table1[[#This Row],[Months in Program]]&lt;2,"1",IF(Table1[[#This Row],[Months in Program]]&lt;3,"2","3+ months")))</f>
        <v>1</v>
      </c>
      <c r="N20" s="36" t="str">
        <f>IF(Table1[[#This Row],[Household Income]]&gt;=100000,"$100k or more","Less than $100k")</f>
        <v>Less than $100k</v>
      </c>
      <c r="O20" s="8"/>
      <c r="P20" s="5"/>
      <c r="Q20" s="5"/>
      <c r="R20" s="5"/>
      <c r="S20" s="5"/>
      <c r="T20" s="5"/>
    </row>
    <row r="21" spans="1:20" x14ac:dyDescent="0.6">
      <c r="A21" s="66">
        <v>251</v>
      </c>
      <c r="B21" s="66" t="s">
        <v>64</v>
      </c>
      <c r="C21" s="66" t="s">
        <v>65</v>
      </c>
      <c r="D21" s="66" t="s">
        <v>66</v>
      </c>
      <c r="E21" s="67">
        <v>44470</v>
      </c>
      <c r="F21" s="67">
        <v>44507</v>
      </c>
      <c r="G21" s="68">
        <v>42381</v>
      </c>
      <c r="H21" s="66" t="s">
        <v>89</v>
      </c>
      <c r="I21" s="66" t="s">
        <v>83</v>
      </c>
      <c r="J21" s="66" t="e" vm="11">
        <v>#VALUE!</v>
      </c>
      <c r="K21" s="36">
        <f>Table1[[#This Row],[End Date]]-Table1[[#This Row],[Start Date]]</f>
        <v>37</v>
      </c>
      <c r="L21" s="71">
        <f>Table1[[#This Row],[Days in Program]]/30</f>
        <v>1.2333333333333334</v>
      </c>
      <c r="M21" s="42" t="str">
        <f>IF(Table1[[#This Row],[Months in Program]]&lt;1,"Less than 1",IF(Table1[[#This Row],[Months in Program]]&lt;2,"1",IF(Table1[[#This Row],[Months in Program]]&lt;3,"2","3+ months")))</f>
        <v>1</v>
      </c>
      <c r="N21" s="36" t="str">
        <f>IF(Table1[[#This Row],[Household Income]]&gt;=100000,"$100k or more","Less than $100k")</f>
        <v>Less than $100k</v>
      </c>
      <c r="O21" s="8"/>
      <c r="P21" s="5"/>
      <c r="Q21" s="5"/>
      <c r="R21" s="5"/>
      <c r="S21" s="5"/>
      <c r="T21" s="5"/>
    </row>
    <row r="22" spans="1:20" x14ac:dyDescent="0.6">
      <c r="A22" s="66">
        <v>185</v>
      </c>
      <c r="B22" s="66" t="s">
        <v>64</v>
      </c>
      <c r="C22" s="66" t="s">
        <v>76</v>
      </c>
      <c r="D22" s="66" t="s">
        <v>66</v>
      </c>
      <c r="E22" s="67">
        <v>43552</v>
      </c>
      <c r="F22" s="67">
        <v>43590</v>
      </c>
      <c r="G22" s="68">
        <v>62191</v>
      </c>
      <c r="H22" s="66" t="s">
        <v>90</v>
      </c>
      <c r="I22" s="66" t="s">
        <v>77</v>
      </c>
      <c r="K22" s="36">
        <f>Table1[[#This Row],[End Date]]-Table1[[#This Row],[Start Date]]</f>
        <v>38</v>
      </c>
      <c r="L22" s="71">
        <f>Table1[[#This Row],[Days in Program]]/30</f>
        <v>1.2666666666666666</v>
      </c>
      <c r="M22" s="42" t="str">
        <f>IF(Table1[[#This Row],[Months in Program]]&lt;1,"Less than 1",IF(Table1[[#This Row],[Months in Program]]&lt;2,"1",IF(Table1[[#This Row],[Months in Program]]&lt;3,"2","3+ months")))</f>
        <v>1</v>
      </c>
      <c r="N22" s="36" t="str">
        <f>IF(Table1[[#This Row],[Household Income]]&gt;=100000,"$100k or more","Less than $100k")</f>
        <v>Less than $100k</v>
      </c>
      <c r="O22" s="8"/>
      <c r="P22" s="5"/>
      <c r="Q22" s="5"/>
      <c r="R22" s="5"/>
      <c r="S22" s="5"/>
      <c r="T22" s="5"/>
    </row>
    <row r="23" spans="1:20" x14ac:dyDescent="0.6">
      <c r="A23" s="66">
        <v>275</v>
      </c>
      <c r="B23" s="66" t="s">
        <v>103</v>
      </c>
      <c r="C23" s="66" t="s">
        <v>76</v>
      </c>
      <c r="D23" s="66" t="s">
        <v>66</v>
      </c>
      <c r="E23" s="67">
        <v>43552</v>
      </c>
      <c r="F23" s="67">
        <v>43590</v>
      </c>
      <c r="G23" s="68">
        <v>62191</v>
      </c>
      <c r="H23" s="66" t="s">
        <v>90</v>
      </c>
      <c r="I23" s="66" t="s">
        <v>77</v>
      </c>
      <c r="K23" s="36">
        <f>Table1[[#This Row],[End Date]]-Table1[[#This Row],[Start Date]]</f>
        <v>38</v>
      </c>
      <c r="L23" s="71">
        <f>Table1[[#This Row],[Days in Program]]/30</f>
        <v>1.2666666666666666</v>
      </c>
      <c r="M23" s="42" t="str">
        <f>IF(Table1[[#This Row],[Months in Program]]&lt;1,"Less than 1",IF(Table1[[#This Row],[Months in Program]]&lt;2,"1",IF(Table1[[#This Row],[Months in Program]]&lt;3,"2","3+ months")))</f>
        <v>1</v>
      </c>
      <c r="N23" s="36" t="str">
        <f>IF(Table1[[#This Row],[Household Income]]&gt;=100000,"$100k or more","Less than $100k")</f>
        <v>Less than $100k</v>
      </c>
      <c r="O23" s="8"/>
      <c r="P23" s="5"/>
      <c r="Q23" s="5"/>
      <c r="R23" s="5"/>
      <c r="S23" s="5"/>
      <c r="T23" s="5"/>
    </row>
    <row r="24" spans="1:20" x14ac:dyDescent="0.6">
      <c r="A24" s="66">
        <v>255</v>
      </c>
      <c r="B24" s="66" t="s">
        <v>103</v>
      </c>
      <c r="C24" s="66" t="s">
        <v>65</v>
      </c>
      <c r="D24" s="66" t="s">
        <v>66</v>
      </c>
      <c r="E24" s="67">
        <v>44090</v>
      </c>
      <c r="F24" s="67">
        <v>44128</v>
      </c>
      <c r="G24" s="68">
        <v>78032</v>
      </c>
      <c r="H24" s="66" t="s">
        <v>89</v>
      </c>
      <c r="I24" s="66" t="s">
        <v>83</v>
      </c>
      <c r="J24" s="66" t="e" vm="9">
        <v>#VALUE!</v>
      </c>
      <c r="K24" s="36">
        <f>Table1[[#This Row],[End Date]]-Table1[[#This Row],[Start Date]]</f>
        <v>38</v>
      </c>
      <c r="L24" s="71">
        <f>Table1[[#This Row],[Days in Program]]/30</f>
        <v>1.2666666666666666</v>
      </c>
      <c r="M24" s="42" t="str">
        <f>IF(Table1[[#This Row],[Months in Program]]&lt;1,"Less than 1",IF(Table1[[#This Row],[Months in Program]]&lt;2,"1",IF(Table1[[#This Row],[Months in Program]]&lt;3,"2","3+ months")))</f>
        <v>1</v>
      </c>
      <c r="N24" s="36" t="str">
        <f>IF(Table1[[#This Row],[Household Income]]&gt;=100000,"$100k or more","Less than $100k")</f>
        <v>Less than $100k</v>
      </c>
      <c r="O24" s="8"/>
      <c r="P24" s="5"/>
      <c r="Q24" s="5"/>
      <c r="R24" s="5"/>
      <c r="S24" s="5"/>
      <c r="T24" s="5"/>
    </row>
    <row r="25" spans="1:20" x14ac:dyDescent="0.6">
      <c r="A25" s="66">
        <v>300</v>
      </c>
      <c r="B25" s="66" t="s">
        <v>103</v>
      </c>
      <c r="C25" s="66" t="s">
        <v>65</v>
      </c>
      <c r="D25" s="66" t="s">
        <v>125</v>
      </c>
      <c r="E25" s="67">
        <v>44090</v>
      </c>
      <c r="F25" s="67">
        <v>44128</v>
      </c>
      <c r="G25" s="68">
        <v>78032</v>
      </c>
      <c r="H25" s="66" t="s">
        <v>89</v>
      </c>
      <c r="I25" s="66" t="s">
        <v>83</v>
      </c>
      <c r="J25" s="66" t="e" vm="11">
        <v>#VALUE!</v>
      </c>
      <c r="K25" s="36">
        <f>Table1[[#This Row],[End Date]]-Table1[[#This Row],[Start Date]]</f>
        <v>38</v>
      </c>
      <c r="L25" s="71">
        <f>Table1[[#This Row],[Days in Program]]/30</f>
        <v>1.2666666666666666</v>
      </c>
      <c r="M25" s="42" t="str">
        <f>IF(Table1[[#This Row],[Months in Program]]&lt;1,"Less than 1",IF(Table1[[#This Row],[Months in Program]]&lt;2,"1",IF(Table1[[#This Row],[Months in Program]]&lt;3,"2","3+ months")))</f>
        <v>1</v>
      </c>
      <c r="N25" s="36" t="str">
        <f>IF(Table1[[#This Row],[Household Income]]&gt;=100000,"$100k or more","Less than $100k")</f>
        <v>Less than $100k</v>
      </c>
      <c r="O25" s="8"/>
      <c r="P25" s="5"/>
      <c r="Q25" s="5"/>
      <c r="R25" s="5"/>
      <c r="S25" s="5"/>
      <c r="T25" s="5"/>
    </row>
    <row r="26" spans="1:20" x14ac:dyDescent="0.6">
      <c r="A26" s="66">
        <v>164</v>
      </c>
      <c r="B26" s="66" t="s">
        <v>64</v>
      </c>
      <c r="C26" s="66" t="s">
        <v>91</v>
      </c>
      <c r="D26" s="66" t="s">
        <v>74</v>
      </c>
      <c r="E26" s="67">
        <v>43545</v>
      </c>
      <c r="F26" s="67">
        <v>43585</v>
      </c>
      <c r="G26" s="68">
        <v>66779</v>
      </c>
      <c r="H26" s="66" t="s">
        <v>73</v>
      </c>
      <c r="I26" s="66" t="s">
        <v>83</v>
      </c>
      <c r="J26" s="66" t="e" vm="12">
        <v>#VALUE!</v>
      </c>
      <c r="K26" s="36">
        <f>Table1[[#This Row],[End Date]]-Table1[[#This Row],[Start Date]]</f>
        <v>40</v>
      </c>
      <c r="L26" s="71">
        <f>Table1[[#This Row],[Days in Program]]/30</f>
        <v>1.3333333333333333</v>
      </c>
      <c r="M26" s="42" t="str">
        <f>IF(Table1[[#This Row],[Months in Program]]&lt;1,"Less than 1",IF(Table1[[#This Row],[Months in Program]]&lt;2,"1",IF(Table1[[#This Row],[Months in Program]]&lt;3,"2","3+ months")))</f>
        <v>1</v>
      </c>
      <c r="N26" s="36" t="str">
        <f>IF(Table1[[#This Row],[Household Income]]&gt;=100000,"$100k or more","Less than $100k")</f>
        <v>Less than $100k</v>
      </c>
      <c r="O26" s="8"/>
      <c r="P26" s="5"/>
      <c r="Q26" s="5"/>
      <c r="R26" s="5"/>
      <c r="S26" s="5"/>
      <c r="T26" s="5"/>
    </row>
    <row r="27" spans="1:20" x14ac:dyDescent="0.6">
      <c r="A27" s="66">
        <v>257</v>
      </c>
      <c r="B27" s="66" t="s">
        <v>103</v>
      </c>
      <c r="C27" s="66" t="s">
        <v>65</v>
      </c>
      <c r="D27" s="66" t="s">
        <v>66</v>
      </c>
      <c r="E27" s="67">
        <v>44015</v>
      </c>
      <c r="F27" s="67">
        <v>44055</v>
      </c>
      <c r="G27" s="68">
        <v>67054</v>
      </c>
      <c r="H27" s="66" t="s">
        <v>89</v>
      </c>
      <c r="I27" s="66" t="s">
        <v>83</v>
      </c>
      <c r="J27" s="66" t="e" vm="9">
        <v>#VALUE!</v>
      </c>
      <c r="K27" s="36">
        <f>Table1[[#This Row],[End Date]]-Table1[[#This Row],[Start Date]]</f>
        <v>40</v>
      </c>
      <c r="L27" s="71">
        <f>Table1[[#This Row],[Days in Program]]/30</f>
        <v>1.3333333333333333</v>
      </c>
      <c r="M27" s="42" t="str">
        <f>IF(Table1[[#This Row],[Months in Program]]&lt;1,"Less than 1",IF(Table1[[#This Row],[Months in Program]]&lt;2,"1",IF(Table1[[#This Row],[Months in Program]]&lt;3,"2","3+ months")))</f>
        <v>1</v>
      </c>
      <c r="N27" s="36" t="str">
        <f>IF(Table1[[#This Row],[Household Income]]&gt;=100000,"$100k or more","Less than $100k")</f>
        <v>Less than $100k</v>
      </c>
      <c r="O27" s="8"/>
      <c r="P27" s="5"/>
      <c r="Q27" s="5"/>
      <c r="R27" s="5"/>
      <c r="S27" s="5"/>
      <c r="T27" s="5"/>
    </row>
    <row r="28" spans="1:20" x14ac:dyDescent="0.6">
      <c r="A28" s="66">
        <v>302</v>
      </c>
      <c r="B28" s="66" t="s">
        <v>103</v>
      </c>
      <c r="C28" s="66" t="s">
        <v>65</v>
      </c>
      <c r="D28" s="66" t="s">
        <v>125</v>
      </c>
      <c r="E28" s="67">
        <v>44015</v>
      </c>
      <c r="F28" s="67">
        <v>44055</v>
      </c>
      <c r="G28" s="68">
        <v>67054</v>
      </c>
      <c r="H28" s="66" t="s">
        <v>89</v>
      </c>
      <c r="I28" s="66" t="s">
        <v>83</v>
      </c>
      <c r="J28" s="66" t="e" vm="11">
        <v>#VALUE!</v>
      </c>
      <c r="K28" s="36">
        <f>Table1[[#This Row],[End Date]]-Table1[[#This Row],[Start Date]]</f>
        <v>40</v>
      </c>
      <c r="L28" s="71">
        <f>Table1[[#This Row],[Days in Program]]/30</f>
        <v>1.3333333333333333</v>
      </c>
      <c r="M28" s="42" t="str">
        <f>IF(Table1[[#This Row],[Months in Program]]&lt;1,"Less than 1",IF(Table1[[#This Row],[Months in Program]]&lt;2,"1",IF(Table1[[#This Row],[Months in Program]]&lt;3,"2","3+ months")))</f>
        <v>1</v>
      </c>
      <c r="N28" s="36" t="str">
        <f>IF(Table1[[#This Row],[Household Income]]&gt;=100000,"$100k or more","Less than $100k")</f>
        <v>Less than $100k</v>
      </c>
      <c r="O28" s="8"/>
      <c r="P28" s="5"/>
      <c r="Q28" s="5"/>
      <c r="R28" s="5"/>
      <c r="S28" s="5"/>
      <c r="T28" s="5"/>
    </row>
    <row r="29" spans="1:20" x14ac:dyDescent="0.6">
      <c r="A29" s="66">
        <v>131</v>
      </c>
      <c r="B29" s="66" t="s">
        <v>64</v>
      </c>
      <c r="C29" s="66" t="s">
        <v>82</v>
      </c>
      <c r="D29" s="66" t="s">
        <v>84</v>
      </c>
      <c r="E29" s="67">
        <v>43599</v>
      </c>
      <c r="F29" s="67">
        <v>43639</v>
      </c>
      <c r="G29" s="68">
        <v>116162</v>
      </c>
      <c r="H29" s="66" t="s">
        <v>81</v>
      </c>
      <c r="I29" s="66" t="s">
        <v>83</v>
      </c>
      <c r="J29" s="66" t="e" vm="6">
        <v>#VALUE!</v>
      </c>
      <c r="K29" s="36">
        <f>Table1[[#This Row],[End Date]]-Table1[[#This Row],[Start Date]]</f>
        <v>40</v>
      </c>
      <c r="L29" s="71">
        <f>Table1[[#This Row],[Days in Program]]/30</f>
        <v>1.3333333333333333</v>
      </c>
      <c r="M29" s="42" t="str">
        <f>IF(Table1[[#This Row],[Months in Program]]&lt;1,"Less than 1",IF(Table1[[#This Row],[Months in Program]]&lt;2,"1",IF(Table1[[#This Row],[Months in Program]]&lt;3,"2","3+ months")))</f>
        <v>1</v>
      </c>
      <c r="N29" s="36" t="str">
        <f>IF(Table1[[#This Row],[Household Income]]&gt;=100000,"$100k or more","Less than $100k")</f>
        <v>$100k or more</v>
      </c>
      <c r="O29" s="8"/>
      <c r="P29" s="5"/>
      <c r="Q29" s="5"/>
      <c r="R29" s="5"/>
      <c r="S29" s="5"/>
      <c r="T29" s="5"/>
    </row>
    <row r="30" spans="1:20" x14ac:dyDescent="0.6">
      <c r="A30" s="66">
        <v>190</v>
      </c>
      <c r="B30" s="66" t="s">
        <v>64</v>
      </c>
      <c r="C30" s="66" t="s">
        <v>65</v>
      </c>
      <c r="D30" s="66" t="s">
        <v>66</v>
      </c>
      <c r="E30" s="67">
        <v>43778</v>
      </c>
      <c r="F30" s="67">
        <v>43818</v>
      </c>
      <c r="G30" s="68">
        <v>117921</v>
      </c>
      <c r="H30" s="66" t="s">
        <v>73</v>
      </c>
      <c r="I30" s="66" t="s">
        <v>83</v>
      </c>
      <c r="J30" s="66" t="e" vm="13">
        <v>#VALUE!</v>
      </c>
      <c r="K30" s="36">
        <f>Table1[[#This Row],[End Date]]-Table1[[#This Row],[Start Date]]</f>
        <v>40</v>
      </c>
      <c r="L30" s="71">
        <f>Table1[[#This Row],[Days in Program]]/30</f>
        <v>1.3333333333333333</v>
      </c>
      <c r="M30" s="42" t="str">
        <f>IF(Table1[[#This Row],[Months in Program]]&lt;1,"Less than 1",IF(Table1[[#This Row],[Months in Program]]&lt;2,"1",IF(Table1[[#This Row],[Months in Program]]&lt;3,"2","3+ months")))</f>
        <v>1</v>
      </c>
      <c r="N30" s="36" t="str">
        <f>IF(Table1[[#This Row],[Household Income]]&gt;=100000,"$100k or more","Less than $100k")</f>
        <v>$100k or more</v>
      </c>
      <c r="O30" s="8"/>
      <c r="P30" s="5"/>
      <c r="Q30" s="5"/>
      <c r="R30" s="5"/>
      <c r="S30" s="5"/>
      <c r="T30" s="5"/>
    </row>
    <row r="31" spans="1:20" x14ac:dyDescent="0.6">
      <c r="A31" s="66">
        <v>280</v>
      </c>
      <c r="B31" s="66" t="s">
        <v>103</v>
      </c>
      <c r="C31" s="66" t="s">
        <v>65</v>
      </c>
      <c r="D31" s="66" t="s">
        <v>66</v>
      </c>
      <c r="E31" s="67">
        <v>43778</v>
      </c>
      <c r="F31" s="67">
        <v>43818</v>
      </c>
      <c r="G31" s="68">
        <v>117921</v>
      </c>
      <c r="H31" s="66" t="s">
        <v>73</v>
      </c>
      <c r="I31" s="66" t="s">
        <v>83</v>
      </c>
      <c r="J31" s="66" t="e" vm="2">
        <v>#VALUE!</v>
      </c>
      <c r="K31" s="36">
        <f>Table1[[#This Row],[End Date]]-Table1[[#This Row],[Start Date]]</f>
        <v>40</v>
      </c>
      <c r="L31" s="71">
        <f>Table1[[#This Row],[Days in Program]]/30</f>
        <v>1.3333333333333333</v>
      </c>
      <c r="M31" s="42" t="str">
        <f>IF(Table1[[#This Row],[Months in Program]]&lt;1,"Less than 1",IF(Table1[[#This Row],[Months in Program]]&lt;2,"1",IF(Table1[[#This Row],[Months in Program]]&lt;3,"2","3+ months")))</f>
        <v>1</v>
      </c>
      <c r="N31" s="36" t="str">
        <f>IF(Table1[[#This Row],[Household Income]]&gt;=100000,"$100k or more","Less than $100k")</f>
        <v>$100k or more</v>
      </c>
      <c r="O31" s="8"/>
      <c r="P31" s="5"/>
      <c r="Q31" s="5"/>
      <c r="R31" s="5"/>
      <c r="S31" s="5"/>
      <c r="T31" s="5"/>
    </row>
    <row r="32" spans="1:20" x14ac:dyDescent="0.6">
      <c r="A32" s="66">
        <v>151</v>
      </c>
      <c r="B32" s="66" t="s">
        <v>64</v>
      </c>
      <c r="C32" s="66" t="s">
        <v>65</v>
      </c>
      <c r="D32" s="66" t="s">
        <v>66</v>
      </c>
      <c r="E32" s="67">
        <v>43037</v>
      </c>
      <c r="F32" s="67">
        <v>43077</v>
      </c>
      <c r="G32" s="68">
        <v>146713</v>
      </c>
      <c r="H32" s="66" t="s">
        <v>67</v>
      </c>
      <c r="I32" s="66" t="s">
        <v>68</v>
      </c>
      <c r="J32" s="66" t="e" vm="4">
        <v>#VALUE!</v>
      </c>
      <c r="K32" s="36">
        <f>Table1[[#This Row],[End Date]]-Table1[[#This Row],[Start Date]]</f>
        <v>40</v>
      </c>
      <c r="L32" s="71">
        <f>Table1[[#This Row],[Days in Program]]/30</f>
        <v>1.3333333333333333</v>
      </c>
      <c r="M32" s="42" t="str">
        <f>IF(Table1[[#This Row],[Months in Program]]&lt;1,"Less than 1",IF(Table1[[#This Row],[Months in Program]]&lt;2,"1",IF(Table1[[#This Row],[Months in Program]]&lt;3,"2","3+ months")))</f>
        <v>1</v>
      </c>
      <c r="N32" s="36" t="str">
        <f>IF(Table1[[#This Row],[Household Income]]&gt;=100000,"$100k or more","Less than $100k")</f>
        <v>$100k or more</v>
      </c>
      <c r="O32" s="8"/>
      <c r="P32" s="5"/>
      <c r="Q32" s="5"/>
      <c r="R32" s="5"/>
      <c r="S32" s="5"/>
      <c r="T32" s="5"/>
    </row>
    <row r="33" spans="1:20" x14ac:dyDescent="0.6">
      <c r="A33" s="66">
        <v>149</v>
      </c>
      <c r="B33" s="66" t="s">
        <v>64</v>
      </c>
      <c r="C33" s="66" t="s">
        <v>65</v>
      </c>
      <c r="D33" s="66" t="s">
        <v>66</v>
      </c>
      <c r="E33" s="67">
        <v>43377</v>
      </c>
      <c r="F33" s="67">
        <v>43418</v>
      </c>
      <c r="G33" s="68">
        <v>84993</v>
      </c>
      <c r="H33" s="66" t="s">
        <v>71</v>
      </c>
      <c r="I33" s="66" t="s">
        <v>83</v>
      </c>
      <c r="J33" s="66" t="e" vm="4">
        <v>#VALUE!</v>
      </c>
      <c r="K33" s="36">
        <f>Table1[[#This Row],[End Date]]-Table1[[#This Row],[Start Date]]</f>
        <v>41</v>
      </c>
      <c r="L33" s="71">
        <f>Table1[[#This Row],[Days in Program]]/30</f>
        <v>1.3666666666666667</v>
      </c>
      <c r="M33" s="42" t="str">
        <f>IF(Table1[[#This Row],[Months in Program]]&lt;1,"Less than 1",IF(Table1[[#This Row],[Months in Program]]&lt;2,"1",IF(Table1[[#This Row],[Months in Program]]&lt;3,"2","3+ months")))</f>
        <v>1</v>
      </c>
      <c r="N33" s="36" t="str">
        <f>IF(Table1[[#This Row],[Household Income]]&gt;=100000,"$100k or more","Less than $100k")</f>
        <v>Less than $100k</v>
      </c>
      <c r="O33" s="8"/>
      <c r="P33" s="5"/>
      <c r="Q33" s="5"/>
      <c r="R33" s="5"/>
      <c r="S33" s="5"/>
      <c r="T33" s="5"/>
    </row>
    <row r="34" spans="1:20" x14ac:dyDescent="0.6">
      <c r="A34" s="66">
        <v>141</v>
      </c>
      <c r="B34" s="66" t="s">
        <v>69</v>
      </c>
      <c r="C34" s="66" t="s">
        <v>87</v>
      </c>
      <c r="D34" s="66" t="s">
        <v>74</v>
      </c>
      <c r="E34" s="67">
        <v>43212</v>
      </c>
      <c r="F34" s="67">
        <v>43253</v>
      </c>
      <c r="G34" s="68">
        <v>129031</v>
      </c>
      <c r="H34" s="66" t="s">
        <v>78</v>
      </c>
      <c r="I34" s="66" t="s">
        <v>77</v>
      </c>
      <c r="J34" s="66" t="e" vm="4">
        <v>#VALUE!</v>
      </c>
      <c r="K34" s="36">
        <f>Table1[[#This Row],[End Date]]-Table1[[#This Row],[Start Date]]</f>
        <v>41</v>
      </c>
      <c r="L34" s="71">
        <f>Table1[[#This Row],[Days in Program]]/30</f>
        <v>1.3666666666666667</v>
      </c>
      <c r="M34" s="42" t="str">
        <f>IF(Table1[[#This Row],[Months in Program]]&lt;1,"Less than 1",IF(Table1[[#This Row],[Months in Program]]&lt;2,"1",IF(Table1[[#This Row],[Months in Program]]&lt;3,"2","3+ months")))</f>
        <v>1</v>
      </c>
      <c r="N34" s="36" t="str">
        <f>IF(Table1[[#This Row],[Household Income]]&gt;=100000,"$100k or more","Less than $100k")</f>
        <v>$100k or more</v>
      </c>
      <c r="O34" s="8"/>
      <c r="P34" s="5"/>
      <c r="Q34" s="5"/>
      <c r="R34" s="5"/>
      <c r="S34" s="5"/>
      <c r="T34" s="5"/>
    </row>
    <row r="35" spans="1:20" x14ac:dyDescent="0.6">
      <c r="A35" s="66">
        <v>110</v>
      </c>
      <c r="B35" s="66" t="s">
        <v>69</v>
      </c>
      <c r="C35" s="66" t="s">
        <v>76</v>
      </c>
      <c r="D35" s="66" t="s">
        <v>66</v>
      </c>
      <c r="E35" s="67">
        <v>43426</v>
      </c>
      <c r="F35" s="67">
        <v>43468</v>
      </c>
      <c r="G35" s="68">
        <v>126794</v>
      </c>
      <c r="H35" s="66" t="s">
        <v>73</v>
      </c>
      <c r="I35" s="66" t="s">
        <v>75</v>
      </c>
      <c r="J35" s="66" t="e" vm="1">
        <v>#VALUE!</v>
      </c>
      <c r="K35" s="36">
        <f>Table1[[#This Row],[End Date]]-Table1[[#This Row],[Start Date]]</f>
        <v>42</v>
      </c>
      <c r="L35" s="71">
        <f>Table1[[#This Row],[Days in Program]]/30</f>
        <v>1.4</v>
      </c>
      <c r="M35" s="42" t="str">
        <f>IF(Table1[[#This Row],[Months in Program]]&lt;1,"Less than 1",IF(Table1[[#This Row],[Months in Program]]&lt;2,"1",IF(Table1[[#This Row],[Months in Program]]&lt;3,"2","3+ months")))</f>
        <v>1</v>
      </c>
      <c r="N35" s="36" t="str">
        <f>IF(Table1[[#This Row],[Household Income]]&gt;=100000,"$100k or more","Less than $100k")</f>
        <v>$100k or more</v>
      </c>
      <c r="O35" s="8"/>
      <c r="P35" s="5"/>
      <c r="Q35" s="5"/>
      <c r="R35" s="5"/>
      <c r="S35" s="5"/>
      <c r="T35" s="5"/>
    </row>
    <row r="36" spans="1:20" x14ac:dyDescent="0.6">
      <c r="A36" s="66">
        <v>192</v>
      </c>
      <c r="B36" s="66" t="s">
        <v>69</v>
      </c>
      <c r="C36" s="66" t="s">
        <v>65</v>
      </c>
      <c r="D36" s="66" t="s">
        <v>66</v>
      </c>
      <c r="E36" s="67">
        <v>43410</v>
      </c>
      <c r="F36" s="67">
        <v>43453</v>
      </c>
      <c r="G36" s="68">
        <v>92504</v>
      </c>
      <c r="H36" s="66" t="s">
        <v>89</v>
      </c>
      <c r="I36" s="66" t="s">
        <v>83</v>
      </c>
      <c r="K36" s="36">
        <f>Table1[[#This Row],[End Date]]-Table1[[#This Row],[Start Date]]</f>
        <v>43</v>
      </c>
      <c r="L36" s="71">
        <f>Table1[[#This Row],[Days in Program]]/30</f>
        <v>1.4333333333333333</v>
      </c>
      <c r="M36" s="42" t="str">
        <f>IF(Table1[[#This Row],[Months in Program]]&lt;1,"Less than 1",IF(Table1[[#This Row],[Months in Program]]&lt;2,"1",IF(Table1[[#This Row],[Months in Program]]&lt;3,"2","3+ months")))</f>
        <v>1</v>
      </c>
      <c r="N36" s="36" t="str">
        <f>IF(Table1[[#This Row],[Household Income]]&gt;=100000,"$100k or more","Less than $100k")</f>
        <v>Less than $100k</v>
      </c>
      <c r="O36" s="8"/>
      <c r="P36" s="5"/>
      <c r="Q36" s="5"/>
      <c r="R36" s="5"/>
      <c r="S36" s="5"/>
      <c r="T36" s="5"/>
    </row>
    <row r="37" spans="1:20" x14ac:dyDescent="0.6">
      <c r="A37" s="66">
        <v>283</v>
      </c>
      <c r="B37" s="66" t="s">
        <v>103</v>
      </c>
      <c r="C37" s="66" t="s">
        <v>65</v>
      </c>
      <c r="D37" s="66" t="s">
        <v>66</v>
      </c>
      <c r="E37" s="67">
        <v>43410</v>
      </c>
      <c r="F37" s="67">
        <v>43453</v>
      </c>
      <c r="G37" s="68">
        <v>92504</v>
      </c>
      <c r="H37" s="66" t="s">
        <v>89</v>
      </c>
      <c r="I37" s="66" t="s">
        <v>83</v>
      </c>
      <c r="K37" s="36">
        <f>Table1[[#This Row],[End Date]]-Table1[[#This Row],[Start Date]]</f>
        <v>43</v>
      </c>
      <c r="L37" s="71">
        <f>Table1[[#This Row],[Days in Program]]/30</f>
        <v>1.4333333333333333</v>
      </c>
      <c r="M37" s="42" t="str">
        <f>IF(Table1[[#This Row],[Months in Program]]&lt;1,"Less than 1",IF(Table1[[#This Row],[Months in Program]]&lt;2,"1",IF(Table1[[#This Row],[Months in Program]]&lt;3,"2","3+ months")))</f>
        <v>1</v>
      </c>
      <c r="N37" s="36" t="str">
        <f>IF(Table1[[#This Row],[Household Income]]&gt;=100000,"$100k or more","Less than $100k")</f>
        <v>Less than $100k</v>
      </c>
      <c r="O37" s="8"/>
      <c r="P37" s="5"/>
      <c r="Q37" s="5"/>
      <c r="R37" s="5"/>
      <c r="S37" s="5"/>
      <c r="T37" s="5"/>
    </row>
    <row r="38" spans="1:20" x14ac:dyDescent="0.6">
      <c r="A38" s="66">
        <v>179</v>
      </c>
      <c r="B38" s="66" t="s">
        <v>69</v>
      </c>
      <c r="C38" s="66" t="s">
        <v>91</v>
      </c>
      <c r="D38" s="66" t="s">
        <v>74</v>
      </c>
      <c r="E38" s="67">
        <v>43748</v>
      </c>
      <c r="F38" s="67">
        <v>43792</v>
      </c>
      <c r="G38" s="68">
        <v>50000</v>
      </c>
      <c r="H38" s="66" t="s">
        <v>73</v>
      </c>
      <c r="I38" s="66" t="s">
        <v>75</v>
      </c>
      <c r="J38" s="66" t="e" vm="8">
        <v>#VALUE!</v>
      </c>
      <c r="K38" s="36">
        <f>Table1[[#This Row],[End Date]]-Table1[[#This Row],[Start Date]]</f>
        <v>44</v>
      </c>
      <c r="L38" s="71">
        <f>Table1[[#This Row],[Days in Program]]/30</f>
        <v>1.4666666666666666</v>
      </c>
      <c r="M38" s="42" t="str">
        <f>IF(Table1[[#This Row],[Months in Program]]&lt;1,"Less than 1",IF(Table1[[#This Row],[Months in Program]]&lt;2,"1",IF(Table1[[#This Row],[Months in Program]]&lt;3,"2","3+ months")))</f>
        <v>1</v>
      </c>
      <c r="N38" s="36" t="str">
        <f>IF(Table1[[#This Row],[Household Income]]&gt;=100000,"$100k or more","Less than $100k")</f>
        <v>Less than $100k</v>
      </c>
      <c r="O38" s="8"/>
      <c r="P38" s="5"/>
      <c r="Q38" s="5"/>
      <c r="R38" s="5"/>
      <c r="S38" s="5"/>
      <c r="T38" s="5"/>
    </row>
    <row r="39" spans="1:20" x14ac:dyDescent="0.6">
      <c r="A39" s="66">
        <v>269</v>
      </c>
      <c r="B39" s="66" t="s">
        <v>103</v>
      </c>
      <c r="C39" s="66" t="s">
        <v>91</v>
      </c>
      <c r="D39" s="66" t="s">
        <v>74</v>
      </c>
      <c r="E39" s="67">
        <v>43748</v>
      </c>
      <c r="F39" s="67">
        <v>43792</v>
      </c>
      <c r="G39" s="68">
        <v>50000</v>
      </c>
      <c r="H39" s="66" t="s">
        <v>73</v>
      </c>
      <c r="I39" s="66" t="s">
        <v>75</v>
      </c>
      <c r="J39" s="66" t="e" vm="9">
        <v>#VALUE!</v>
      </c>
      <c r="K39" s="36">
        <f>Table1[[#This Row],[End Date]]-Table1[[#This Row],[Start Date]]</f>
        <v>44</v>
      </c>
      <c r="L39" s="71">
        <f>Table1[[#This Row],[Days in Program]]/30</f>
        <v>1.4666666666666666</v>
      </c>
      <c r="M39" s="42" t="str">
        <f>IF(Table1[[#This Row],[Months in Program]]&lt;1,"Less than 1",IF(Table1[[#This Row],[Months in Program]]&lt;2,"1",IF(Table1[[#This Row],[Months in Program]]&lt;3,"2","3+ months")))</f>
        <v>1</v>
      </c>
      <c r="N39" s="36" t="str">
        <f>IF(Table1[[#This Row],[Household Income]]&gt;=100000,"$100k or more","Less than $100k")</f>
        <v>Less than $100k</v>
      </c>
      <c r="O39" s="8"/>
      <c r="P39" s="5"/>
      <c r="Q39" s="5"/>
      <c r="R39" s="5"/>
      <c r="S39" s="5"/>
      <c r="T39" s="5"/>
    </row>
    <row r="40" spans="1:20" x14ac:dyDescent="0.6">
      <c r="A40" s="66">
        <v>127</v>
      </c>
      <c r="B40" s="66" t="s">
        <v>64</v>
      </c>
      <c r="C40" s="66" t="s">
        <v>82</v>
      </c>
      <c r="D40" s="66" t="s">
        <v>66</v>
      </c>
      <c r="E40" s="67">
        <v>43290</v>
      </c>
      <c r="F40" s="67">
        <v>43334</v>
      </c>
      <c r="G40" s="68">
        <v>74673</v>
      </c>
      <c r="H40" s="66" t="s">
        <v>67</v>
      </c>
      <c r="I40" s="66" t="s">
        <v>83</v>
      </c>
      <c r="J40" s="66" t="e" vm="6">
        <v>#VALUE!</v>
      </c>
      <c r="K40" s="36">
        <f>Table1[[#This Row],[End Date]]-Table1[[#This Row],[Start Date]]</f>
        <v>44</v>
      </c>
      <c r="L40" s="71">
        <f>Table1[[#This Row],[Days in Program]]/30</f>
        <v>1.4666666666666666</v>
      </c>
      <c r="M40" s="42" t="str">
        <f>IF(Table1[[#This Row],[Months in Program]]&lt;1,"Less than 1",IF(Table1[[#This Row],[Months in Program]]&lt;2,"1",IF(Table1[[#This Row],[Months in Program]]&lt;3,"2","3+ months")))</f>
        <v>1</v>
      </c>
      <c r="N40" s="36" t="str">
        <f>IF(Table1[[#This Row],[Household Income]]&gt;=100000,"$100k or more","Less than $100k")</f>
        <v>Less than $100k</v>
      </c>
      <c r="O40" s="8"/>
      <c r="P40" s="5"/>
      <c r="Q40" s="5"/>
      <c r="R40" s="5"/>
      <c r="S40" s="5"/>
      <c r="T40" s="5"/>
    </row>
    <row r="41" spans="1:20" x14ac:dyDescent="0.6">
      <c r="A41" s="66">
        <v>174</v>
      </c>
      <c r="B41" s="66" t="s">
        <v>69</v>
      </c>
      <c r="C41" s="66" t="s">
        <v>91</v>
      </c>
      <c r="D41" s="66" t="s">
        <v>74</v>
      </c>
      <c r="E41" s="67">
        <v>43180</v>
      </c>
      <c r="F41" s="67">
        <v>43224</v>
      </c>
      <c r="G41" s="68">
        <v>89159</v>
      </c>
      <c r="H41" s="66" t="s">
        <v>78</v>
      </c>
      <c r="I41" s="66" t="s">
        <v>83</v>
      </c>
      <c r="J41" s="66" t="e" vm="3">
        <v>#VALUE!</v>
      </c>
      <c r="K41" s="36">
        <f>Table1[[#This Row],[End Date]]-Table1[[#This Row],[Start Date]]</f>
        <v>44</v>
      </c>
      <c r="L41" s="71">
        <f>Table1[[#This Row],[Days in Program]]/30</f>
        <v>1.4666666666666666</v>
      </c>
      <c r="M41" s="42" t="str">
        <f>IF(Table1[[#This Row],[Months in Program]]&lt;1,"Less than 1",IF(Table1[[#This Row],[Months in Program]]&lt;2,"1",IF(Table1[[#This Row],[Months in Program]]&lt;3,"2","3+ months")))</f>
        <v>1</v>
      </c>
      <c r="N41" s="36" t="str">
        <f>IF(Table1[[#This Row],[Household Income]]&gt;=100000,"$100k or more","Less than $100k")</f>
        <v>Less than $100k</v>
      </c>
      <c r="O41" s="8"/>
      <c r="P41" s="5"/>
      <c r="Q41" s="5"/>
      <c r="R41" s="5"/>
      <c r="S41" s="5"/>
      <c r="T41" s="5"/>
    </row>
    <row r="42" spans="1:20" x14ac:dyDescent="0.6">
      <c r="A42" s="66">
        <v>264</v>
      </c>
      <c r="B42" s="66" t="s">
        <v>103</v>
      </c>
      <c r="C42" s="66" t="s">
        <v>91</v>
      </c>
      <c r="D42" s="66" t="s">
        <v>74</v>
      </c>
      <c r="E42" s="67">
        <v>43180</v>
      </c>
      <c r="F42" s="67">
        <v>43224</v>
      </c>
      <c r="G42" s="68">
        <v>89159</v>
      </c>
      <c r="H42" s="66" t="s">
        <v>78</v>
      </c>
      <c r="I42" s="66" t="s">
        <v>83</v>
      </c>
      <c r="J42" s="66" t="e" vm="3">
        <v>#VALUE!</v>
      </c>
      <c r="K42" s="36">
        <f>Table1[[#This Row],[End Date]]-Table1[[#This Row],[Start Date]]</f>
        <v>44</v>
      </c>
      <c r="L42" s="71">
        <f>Table1[[#This Row],[Days in Program]]/30</f>
        <v>1.4666666666666666</v>
      </c>
      <c r="M42" s="42" t="str">
        <f>IF(Table1[[#This Row],[Months in Program]]&lt;1,"Less than 1",IF(Table1[[#This Row],[Months in Program]]&lt;2,"1",IF(Table1[[#This Row],[Months in Program]]&lt;3,"2","3+ months")))</f>
        <v>1</v>
      </c>
      <c r="N42" s="36" t="str">
        <f>IF(Table1[[#This Row],[Household Income]]&gt;=100000,"$100k or more","Less than $100k")</f>
        <v>Less than $100k</v>
      </c>
      <c r="O42" s="8"/>
      <c r="P42" s="5"/>
      <c r="Q42" s="5"/>
      <c r="R42" s="5"/>
      <c r="S42" s="5"/>
      <c r="T42" s="5"/>
    </row>
    <row r="43" spans="1:20" x14ac:dyDescent="0.6">
      <c r="A43" s="66">
        <v>139</v>
      </c>
      <c r="B43" s="66" t="s">
        <v>69</v>
      </c>
      <c r="C43" s="66" t="s">
        <v>87</v>
      </c>
      <c r="D43" s="66" t="s">
        <v>74</v>
      </c>
      <c r="E43" s="67">
        <v>43991</v>
      </c>
      <c r="F43" s="67">
        <v>44035</v>
      </c>
      <c r="G43" s="68">
        <v>115534</v>
      </c>
      <c r="H43" s="66" t="s">
        <v>73</v>
      </c>
      <c r="I43" s="66" t="s">
        <v>68</v>
      </c>
      <c r="J43" s="66" t="e" vm="4">
        <v>#VALUE!</v>
      </c>
      <c r="K43" s="36">
        <f>Table1[[#This Row],[End Date]]-Table1[[#This Row],[Start Date]]</f>
        <v>44</v>
      </c>
      <c r="L43" s="71">
        <f>Table1[[#This Row],[Days in Program]]/30</f>
        <v>1.4666666666666666</v>
      </c>
      <c r="M43" s="42" t="str">
        <f>IF(Table1[[#This Row],[Months in Program]]&lt;1,"Less than 1",IF(Table1[[#This Row],[Months in Program]]&lt;2,"1",IF(Table1[[#This Row],[Months in Program]]&lt;3,"2","3+ months")))</f>
        <v>1</v>
      </c>
      <c r="N43" s="36" t="str">
        <f>IF(Table1[[#This Row],[Household Income]]&gt;=100000,"$100k or more","Less than $100k")</f>
        <v>$100k or more</v>
      </c>
      <c r="O43" s="8"/>
      <c r="P43" s="5"/>
      <c r="Q43" s="5"/>
      <c r="R43" s="5"/>
      <c r="S43" s="5"/>
      <c r="T43" s="5"/>
    </row>
    <row r="44" spans="1:20" x14ac:dyDescent="0.6">
      <c r="A44" s="66">
        <v>153</v>
      </c>
      <c r="B44" s="66" t="s">
        <v>64</v>
      </c>
      <c r="C44" s="66" t="s">
        <v>65</v>
      </c>
      <c r="D44" s="66" t="s">
        <v>66</v>
      </c>
      <c r="E44" s="67">
        <v>43752</v>
      </c>
      <c r="F44" s="67">
        <v>43796</v>
      </c>
      <c r="G44" s="68">
        <v>139480</v>
      </c>
      <c r="H44" s="66" t="s">
        <v>73</v>
      </c>
      <c r="I44" s="66" t="s">
        <v>86</v>
      </c>
      <c r="J44" s="66" t="e" vm="14">
        <v>#VALUE!</v>
      </c>
      <c r="K44" s="36">
        <f>Table1[[#This Row],[End Date]]-Table1[[#This Row],[Start Date]]</f>
        <v>44</v>
      </c>
      <c r="L44" s="71">
        <f>Table1[[#This Row],[Days in Program]]/30</f>
        <v>1.4666666666666666</v>
      </c>
      <c r="M44" s="42" t="str">
        <f>IF(Table1[[#This Row],[Months in Program]]&lt;1,"Less than 1",IF(Table1[[#This Row],[Months in Program]]&lt;2,"1",IF(Table1[[#This Row],[Months in Program]]&lt;3,"2","3+ months")))</f>
        <v>1</v>
      </c>
      <c r="N44" s="36" t="str">
        <f>IF(Table1[[#This Row],[Household Income]]&gt;=100000,"$100k or more","Less than $100k")</f>
        <v>$100k or more</v>
      </c>
      <c r="O44" s="8"/>
      <c r="P44" s="5"/>
      <c r="Q44" s="5"/>
      <c r="R44" s="5"/>
      <c r="S44" s="5"/>
      <c r="T44" s="5"/>
    </row>
    <row r="45" spans="1:20" x14ac:dyDescent="0.6">
      <c r="A45" s="66">
        <v>166</v>
      </c>
      <c r="B45" s="66" t="s">
        <v>64</v>
      </c>
      <c r="C45" s="66" t="s">
        <v>91</v>
      </c>
      <c r="D45" s="66" t="s">
        <v>66</v>
      </c>
      <c r="E45" s="67">
        <v>43184</v>
      </c>
      <c r="F45" s="67">
        <v>43229</v>
      </c>
      <c r="G45" s="68">
        <v>62763</v>
      </c>
      <c r="H45" s="66" t="s">
        <v>70</v>
      </c>
      <c r="I45" s="66" t="s">
        <v>83</v>
      </c>
      <c r="J45" s="66" t="e" vm="12">
        <v>#VALUE!</v>
      </c>
      <c r="K45" s="36">
        <f>Table1[[#This Row],[End Date]]-Table1[[#This Row],[Start Date]]</f>
        <v>45</v>
      </c>
      <c r="L45" s="71">
        <f>Table1[[#This Row],[Days in Program]]/30</f>
        <v>1.5</v>
      </c>
      <c r="M45" s="42" t="str">
        <f>IF(Table1[[#This Row],[Months in Program]]&lt;1,"Less than 1",IF(Table1[[#This Row],[Months in Program]]&lt;2,"1",IF(Table1[[#This Row],[Months in Program]]&lt;3,"2","3+ months")))</f>
        <v>1</v>
      </c>
      <c r="N45" s="36" t="str">
        <f>IF(Table1[[#This Row],[Household Income]]&gt;=100000,"$100k or more","Less than $100k")</f>
        <v>Less than $100k</v>
      </c>
      <c r="O45" s="8"/>
      <c r="P45" s="5"/>
      <c r="Q45" s="5"/>
      <c r="R45" s="5"/>
      <c r="S45" s="5"/>
      <c r="T45" s="5"/>
    </row>
    <row r="46" spans="1:20" x14ac:dyDescent="0.6">
      <c r="A46" s="66">
        <v>163</v>
      </c>
      <c r="B46" s="66" t="s">
        <v>64</v>
      </c>
      <c r="C46" s="66" t="s">
        <v>91</v>
      </c>
      <c r="D46" s="66" t="s">
        <v>66</v>
      </c>
      <c r="E46" s="67">
        <v>43432</v>
      </c>
      <c r="F46" s="67">
        <v>43477</v>
      </c>
      <c r="G46" s="68">
        <v>72414</v>
      </c>
      <c r="H46" s="66" t="s">
        <v>67</v>
      </c>
      <c r="I46" s="66" t="s">
        <v>83</v>
      </c>
      <c r="J46" s="66" t="e" vm="12">
        <v>#VALUE!</v>
      </c>
      <c r="K46" s="36">
        <f>Table1[[#This Row],[End Date]]-Table1[[#This Row],[Start Date]]</f>
        <v>45</v>
      </c>
      <c r="L46" s="71">
        <f>Table1[[#This Row],[Days in Program]]/30</f>
        <v>1.5</v>
      </c>
      <c r="M46" s="42" t="str">
        <f>IF(Table1[[#This Row],[Months in Program]]&lt;1,"Less than 1",IF(Table1[[#This Row],[Months in Program]]&lt;2,"1",IF(Table1[[#This Row],[Months in Program]]&lt;3,"2","3+ months")))</f>
        <v>1</v>
      </c>
      <c r="N46" s="36" t="str">
        <f>IF(Table1[[#This Row],[Household Income]]&gt;=100000,"$100k or more","Less than $100k")</f>
        <v>Less than $100k</v>
      </c>
      <c r="O46" s="8"/>
      <c r="P46" s="5"/>
      <c r="Q46" s="5"/>
      <c r="R46" s="5"/>
      <c r="S46" s="5"/>
      <c r="T46" s="5"/>
    </row>
    <row r="47" spans="1:20" x14ac:dyDescent="0.6">
      <c r="A47" s="66">
        <v>106</v>
      </c>
      <c r="B47" s="66" t="s">
        <v>64</v>
      </c>
      <c r="C47" s="66" t="s">
        <v>65</v>
      </c>
      <c r="D47" s="66" t="s">
        <v>66</v>
      </c>
      <c r="E47" s="67">
        <v>43179</v>
      </c>
      <c r="F47" s="67">
        <v>43224</v>
      </c>
      <c r="G47" s="68">
        <v>112317</v>
      </c>
      <c r="H47" s="66" t="s">
        <v>71</v>
      </c>
      <c r="I47" s="66" t="s">
        <v>68</v>
      </c>
      <c r="J47" s="66" t="e" vm="1">
        <v>#VALUE!</v>
      </c>
      <c r="K47" s="36">
        <f>Table1[[#This Row],[End Date]]-Table1[[#This Row],[Start Date]]</f>
        <v>45</v>
      </c>
      <c r="L47" s="71">
        <f>Table1[[#This Row],[Days in Program]]/30</f>
        <v>1.5</v>
      </c>
      <c r="M47" s="42" t="str">
        <f>IF(Table1[[#This Row],[Months in Program]]&lt;1,"Less than 1",IF(Table1[[#This Row],[Months in Program]]&lt;2,"1",IF(Table1[[#This Row],[Months in Program]]&lt;3,"2","3+ months")))</f>
        <v>1</v>
      </c>
      <c r="N47" s="36" t="str">
        <f>IF(Table1[[#This Row],[Household Income]]&gt;=100000,"$100k or more","Less than $100k")</f>
        <v>$100k or more</v>
      </c>
      <c r="O47" s="8"/>
      <c r="P47" s="5"/>
      <c r="Q47" s="5"/>
      <c r="R47" s="5"/>
      <c r="S47" s="5"/>
      <c r="T47" s="5"/>
    </row>
    <row r="48" spans="1:20" x14ac:dyDescent="0.6">
      <c r="A48" s="66">
        <v>183</v>
      </c>
      <c r="B48" s="66" t="s">
        <v>64</v>
      </c>
      <c r="C48" s="66" t="s">
        <v>76</v>
      </c>
      <c r="D48" s="66" t="s">
        <v>66</v>
      </c>
      <c r="E48" s="67">
        <v>43588</v>
      </c>
      <c r="F48" s="67">
        <v>43635</v>
      </c>
      <c r="G48" s="68">
        <v>89446</v>
      </c>
      <c r="H48" s="66" t="s">
        <v>89</v>
      </c>
      <c r="I48" s="66" t="s">
        <v>77</v>
      </c>
      <c r="J48" s="66" t="e" vm="8">
        <v>#VALUE!</v>
      </c>
      <c r="K48" s="36">
        <f>Table1[[#This Row],[End Date]]-Table1[[#This Row],[Start Date]]</f>
        <v>47</v>
      </c>
      <c r="L48" s="71">
        <f>Table1[[#This Row],[Days in Program]]/30</f>
        <v>1.5666666666666667</v>
      </c>
      <c r="M48" s="42" t="str">
        <f>IF(Table1[[#This Row],[Months in Program]]&lt;1,"Less than 1",IF(Table1[[#This Row],[Months in Program]]&lt;2,"1",IF(Table1[[#This Row],[Months in Program]]&lt;3,"2","3+ months")))</f>
        <v>1</v>
      </c>
      <c r="N48" s="36" t="str">
        <f>IF(Table1[[#This Row],[Household Income]]&gt;=100000,"$100k or more","Less than $100k")</f>
        <v>Less than $100k</v>
      </c>
      <c r="O48" s="8"/>
      <c r="P48" s="5"/>
      <c r="Q48" s="5"/>
      <c r="R48" s="5"/>
      <c r="S48" s="5"/>
      <c r="T48" s="5"/>
    </row>
    <row r="49" spans="1:20" x14ac:dyDescent="0.6">
      <c r="A49" s="66">
        <v>273</v>
      </c>
      <c r="B49" s="66" t="s">
        <v>103</v>
      </c>
      <c r="C49" s="66" t="s">
        <v>76</v>
      </c>
      <c r="D49" s="66" t="s">
        <v>66</v>
      </c>
      <c r="E49" s="67">
        <v>43588</v>
      </c>
      <c r="F49" s="67">
        <v>43635</v>
      </c>
      <c r="G49" s="68">
        <v>89446</v>
      </c>
      <c r="H49" s="66" t="s">
        <v>89</v>
      </c>
      <c r="I49" s="66" t="s">
        <v>77</v>
      </c>
      <c r="J49" s="66" t="e" vm="11">
        <v>#VALUE!</v>
      </c>
      <c r="K49" s="36">
        <f>Table1[[#This Row],[End Date]]-Table1[[#This Row],[Start Date]]</f>
        <v>47</v>
      </c>
      <c r="L49" s="71">
        <f>Table1[[#This Row],[Days in Program]]/30</f>
        <v>1.5666666666666667</v>
      </c>
      <c r="M49" s="42" t="str">
        <f>IF(Table1[[#This Row],[Months in Program]]&lt;1,"Less than 1",IF(Table1[[#This Row],[Months in Program]]&lt;2,"1",IF(Table1[[#This Row],[Months in Program]]&lt;3,"2","3+ months")))</f>
        <v>1</v>
      </c>
      <c r="N49" s="36" t="str">
        <f>IF(Table1[[#This Row],[Household Income]]&gt;=100000,"$100k or more","Less than $100k")</f>
        <v>Less than $100k</v>
      </c>
      <c r="O49" s="8"/>
      <c r="P49" s="5"/>
      <c r="Q49" s="5"/>
      <c r="R49" s="5"/>
      <c r="S49" s="5"/>
      <c r="T49" s="5"/>
    </row>
    <row r="50" spans="1:20" x14ac:dyDescent="0.6">
      <c r="A50" s="66">
        <v>124</v>
      </c>
      <c r="B50" s="66" t="s">
        <v>69</v>
      </c>
      <c r="C50" s="66" t="s">
        <v>82</v>
      </c>
      <c r="D50" s="66" t="s">
        <v>66</v>
      </c>
      <c r="E50" s="67">
        <v>43345</v>
      </c>
      <c r="F50" s="67">
        <v>43392</v>
      </c>
      <c r="G50" s="68">
        <v>115207</v>
      </c>
      <c r="H50" s="66" t="s">
        <v>70</v>
      </c>
      <c r="I50" s="66" t="s">
        <v>83</v>
      </c>
      <c r="J50" s="66" t="e" vm="6">
        <v>#VALUE!</v>
      </c>
      <c r="K50" s="36">
        <f>Table1[[#This Row],[End Date]]-Table1[[#This Row],[Start Date]]</f>
        <v>47</v>
      </c>
      <c r="L50" s="71">
        <f>Table1[[#This Row],[Days in Program]]/30</f>
        <v>1.5666666666666667</v>
      </c>
      <c r="M50" s="42" t="str">
        <f>IF(Table1[[#This Row],[Months in Program]]&lt;1,"Less than 1",IF(Table1[[#This Row],[Months in Program]]&lt;2,"1",IF(Table1[[#This Row],[Months in Program]]&lt;3,"2","3+ months")))</f>
        <v>1</v>
      </c>
      <c r="N50" s="36" t="str">
        <f>IF(Table1[[#This Row],[Household Income]]&gt;=100000,"$100k or more","Less than $100k")</f>
        <v>$100k or more</v>
      </c>
      <c r="O50" s="8"/>
      <c r="P50" s="5"/>
      <c r="Q50" s="5"/>
      <c r="R50" s="5"/>
      <c r="S50" s="5"/>
      <c r="T50" s="5"/>
    </row>
    <row r="51" spans="1:20" x14ac:dyDescent="0.6">
      <c r="A51" s="66">
        <v>180</v>
      </c>
      <c r="B51" s="66" t="s">
        <v>69</v>
      </c>
      <c r="C51" s="66" t="s">
        <v>91</v>
      </c>
      <c r="D51" s="66" t="s">
        <v>74</v>
      </c>
      <c r="E51" s="67">
        <v>43466</v>
      </c>
      <c r="F51" s="67">
        <v>43513</v>
      </c>
      <c r="G51" s="68">
        <v>118613</v>
      </c>
      <c r="H51" s="66" t="s">
        <v>78</v>
      </c>
      <c r="I51" s="66" t="s">
        <v>75</v>
      </c>
      <c r="J51" s="66" t="e" vm="8">
        <v>#VALUE!</v>
      </c>
      <c r="K51" s="36">
        <f>Table1[[#This Row],[End Date]]-Table1[[#This Row],[Start Date]]</f>
        <v>47</v>
      </c>
      <c r="L51" s="71">
        <f>Table1[[#This Row],[Days in Program]]/30</f>
        <v>1.5666666666666667</v>
      </c>
      <c r="M51" s="42" t="str">
        <f>IF(Table1[[#This Row],[Months in Program]]&lt;1,"Less than 1",IF(Table1[[#This Row],[Months in Program]]&lt;2,"1",IF(Table1[[#This Row],[Months in Program]]&lt;3,"2","3+ months")))</f>
        <v>1</v>
      </c>
      <c r="N51" s="36" t="str">
        <f>IF(Table1[[#This Row],[Household Income]]&gt;=100000,"$100k or more","Less than $100k")</f>
        <v>$100k or more</v>
      </c>
      <c r="O51" s="8"/>
      <c r="P51" s="5"/>
      <c r="Q51" s="5"/>
      <c r="R51" s="5"/>
      <c r="S51" s="5"/>
      <c r="T51" s="5"/>
    </row>
    <row r="52" spans="1:20" x14ac:dyDescent="0.6">
      <c r="A52" s="66">
        <v>270</v>
      </c>
      <c r="B52" s="66" t="s">
        <v>103</v>
      </c>
      <c r="C52" s="66" t="s">
        <v>91</v>
      </c>
      <c r="D52" s="66" t="s">
        <v>74</v>
      </c>
      <c r="E52" s="67">
        <v>43466</v>
      </c>
      <c r="F52" s="67">
        <v>43513</v>
      </c>
      <c r="G52" s="68">
        <v>118613</v>
      </c>
      <c r="H52" s="66" t="s">
        <v>78</v>
      </c>
      <c r="I52" s="66" t="s">
        <v>75</v>
      </c>
      <c r="J52" s="66" t="e" vm="9">
        <v>#VALUE!</v>
      </c>
      <c r="K52" s="36">
        <f>Table1[[#This Row],[End Date]]-Table1[[#This Row],[Start Date]]</f>
        <v>47</v>
      </c>
      <c r="L52" s="71">
        <f>Table1[[#This Row],[Days in Program]]/30</f>
        <v>1.5666666666666667</v>
      </c>
      <c r="M52" s="42" t="str">
        <f>IF(Table1[[#This Row],[Months in Program]]&lt;1,"Less than 1",IF(Table1[[#This Row],[Months in Program]]&lt;2,"1",IF(Table1[[#This Row],[Months in Program]]&lt;3,"2","3+ months")))</f>
        <v>1</v>
      </c>
      <c r="N52" s="36" t="str">
        <f>IF(Table1[[#This Row],[Household Income]]&gt;=100000,"$100k or more","Less than $100k")</f>
        <v>$100k or more</v>
      </c>
      <c r="O52" s="8"/>
      <c r="P52" s="5"/>
      <c r="Q52" s="5"/>
      <c r="R52" s="5"/>
      <c r="S52" s="5"/>
      <c r="T52" s="5"/>
    </row>
    <row r="53" spans="1:20" x14ac:dyDescent="0.6">
      <c r="A53" s="66">
        <v>170</v>
      </c>
      <c r="B53" s="66" t="s">
        <v>69</v>
      </c>
      <c r="C53" s="66" t="s">
        <v>91</v>
      </c>
      <c r="D53" s="66" t="s">
        <v>66</v>
      </c>
      <c r="E53" s="67">
        <v>43141</v>
      </c>
      <c r="F53" s="67">
        <v>43188</v>
      </c>
      <c r="G53" s="68">
        <v>122590</v>
      </c>
      <c r="H53" s="66" t="s">
        <v>90</v>
      </c>
      <c r="I53" s="66" t="s">
        <v>77</v>
      </c>
      <c r="J53" s="66" t="e" vm="3">
        <v>#VALUE!</v>
      </c>
      <c r="K53" s="36">
        <f>Table1[[#This Row],[End Date]]-Table1[[#This Row],[Start Date]]</f>
        <v>47</v>
      </c>
      <c r="L53" s="71">
        <f>Table1[[#This Row],[Days in Program]]/30</f>
        <v>1.5666666666666667</v>
      </c>
      <c r="M53" s="42" t="str">
        <f>IF(Table1[[#This Row],[Months in Program]]&lt;1,"Less than 1",IF(Table1[[#This Row],[Months in Program]]&lt;2,"1",IF(Table1[[#This Row],[Months in Program]]&lt;3,"2","3+ months")))</f>
        <v>1</v>
      </c>
      <c r="N53" s="36" t="str">
        <f>IF(Table1[[#This Row],[Household Income]]&gt;=100000,"$100k or more","Less than $100k")</f>
        <v>$100k or more</v>
      </c>
      <c r="O53" s="8"/>
      <c r="P53" s="5"/>
      <c r="Q53" s="5"/>
      <c r="R53" s="5"/>
      <c r="S53" s="5"/>
      <c r="T53" s="5"/>
    </row>
    <row r="54" spans="1:20" x14ac:dyDescent="0.6">
      <c r="A54" s="66">
        <v>260</v>
      </c>
      <c r="B54" s="66" t="s">
        <v>103</v>
      </c>
      <c r="C54" s="66" t="s">
        <v>91</v>
      </c>
      <c r="D54" s="66" t="s">
        <v>66</v>
      </c>
      <c r="E54" s="67">
        <v>43141</v>
      </c>
      <c r="F54" s="67">
        <v>43188</v>
      </c>
      <c r="G54" s="68">
        <v>122590</v>
      </c>
      <c r="H54" s="66" t="s">
        <v>90</v>
      </c>
      <c r="I54" s="66" t="s">
        <v>77</v>
      </c>
      <c r="J54" s="66" t="e" vm="3">
        <v>#VALUE!</v>
      </c>
      <c r="K54" s="36">
        <f>Table1[[#This Row],[End Date]]-Table1[[#This Row],[Start Date]]</f>
        <v>47</v>
      </c>
      <c r="L54" s="71">
        <f>Table1[[#This Row],[Days in Program]]/30</f>
        <v>1.5666666666666667</v>
      </c>
      <c r="M54" s="42" t="str">
        <f>IF(Table1[[#This Row],[Months in Program]]&lt;1,"Less than 1",IF(Table1[[#This Row],[Months in Program]]&lt;2,"1",IF(Table1[[#This Row],[Months in Program]]&lt;3,"2","3+ months")))</f>
        <v>1</v>
      </c>
      <c r="N54" s="36" t="str">
        <f>IF(Table1[[#This Row],[Household Income]]&gt;=100000,"$100k or more","Less than $100k")</f>
        <v>$100k or more</v>
      </c>
      <c r="O54" s="8"/>
      <c r="P54" s="5"/>
      <c r="Q54" s="5"/>
      <c r="R54" s="5"/>
      <c r="S54" s="5"/>
      <c r="T54" s="5"/>
    </row>
    <row r="55" spans="1:20" x14ac:dyDescent="0.6">
      <c r="A55" s="66">
        <v>142</v>
      </c>
      <c r="B55" s="66" t="s">
        <v>64</v>
      </c>
      <c r="C55" s="66" t="s">
        <v>87</v>
      </c>
      <c r="D55" s="66" t="s">
        <v>74</v>
      </c>
      <c r="E55" s="67">
        <v>43010</v>
      </c>
      <c r="F55" s="67">
        <v>43059</v>
      </c>
      <c r="G55" s="68">
        <v>112085</v>
      </c>
      <c r="H55" s="66" t="s">
        <v>78</v>
      </c>
      <c r="I55" s="66" t="s">
        <v>79</v>
      </c>
      <c r="J55" s="66" t="e" vm="4">
        <v>#VALUE!</v>
      </c>
      <c r="K55" s="36">
        <f>Table1[[#This Row],[End Date]]-Table1[[#This Row],[Start Date]]</f>
        <v>49</v>
      </c>
      <c r="L55" s="71">
        <f>Table1[[#This Row],[Days in Program]]/30</f>
        <v>1.6333333333333333</v>
      </c>
      <c r="M55" s="42" t="str">
        <f>IF(Table1[[#This Row],[Months in Program]]&lt;1,"Less than 1",IF(Table1[[#This Row],[Months in Program]]&lt;2,"1",IF(Table1[[#This Row],[Months in Program]]&lt;3,"2","3+ months")))</f>
        <v>1</v>
      </c>
      <c r="N55" s="36" t="str">
        <f>IF(Table1[[#This Row],[Household Income]]&gt;=100000,"$100k or more","Less than $100k")</f>
        <v>$100k or more</v>
      </c>
      <c r="O55" s="8"/>
      <c r="P55" s="5"/>
      <c r="Q55" s="5"/>
      <c r="R55" s="5"/>
      <c r="S55" s="5"/>
      <c r="T55" s="5"/>
    </row>
    <row r="56" spans="1:20" x14ac:dyDescent="0.6">
      <c r="A56" s="66">
        <v>175</v>
      </c>
      <c r="B56" s="66" t="s">
        <v>69</v>
      </c>
      <c r="C56" s="66" t="s">
        <v>91</v>
      </c>
      <c r="D56" s="66" t="s">
        <v>66</v>
      </c>
      <c r="E56" s="67">
        <v>43725</v>
      </c>
      <c r="F56" s="67">
        <v>43776</v>
      </c>
      <c r="G56" s="68">
        <v>87100</v>
      </c>
      <c r="H56" s="66" t="s">
        <v>73</v>
      </c>
      <c r="I56" s="66" t="s">
        <v>83</v>
      </c>
      <c r="J56" s="66" t="e" vm="3">
        <v>#VALUE!</v>
      </c>
      <c r="K56" s="36">
        <f>Table1[[#This Row],[End Date]]-Table1[[#This Row],[Start Date]]</f>
        <v>51</v>
      </c>
      <c r="L56" s="71">
        <f>Table1[[#This Row],[Days in Program]]/30</f>
        <v>1.7</v>
      </c>
      <c r="M56" s="42" t="str">
        <f>IF(Table1[[#This Row],[Months in Program]]&lt;1,"Less than 1",IF(Table1[[#This Row],[Months in Program]]&lt;2,"1",IF(Table1[[#This Row],[Months in Program]]&lt;3,"2","3+ months")))</f>
        <v>1</v>
      </c>
      <c r="N56" s="36" t="str">
        <f>IF(Table1[[#This Row],[Household Income]]&gt;=100000,"$100k or more","Less than $100k")</f>
        <v>Less than $100k</v>
      </c>
      <c r="O56" s="8"/>
      <c r="P56" s="5"/>
      <c r="Q56" s="5"/>
      <c r="R56" s="5"/>
      <c r="S56" s="5"/>
      <c r="T56" s="5"/>
    </row>
    <row r="57" spans="1:20" x14ac:dyDescent="0.6">
      <c r="A57" s="66">
        <v>265</v>
      </c>
      <c r="B57" s="66" t="s">
        <v>103</v>
      </c>
      <c r="C57" s="66" t="s">
        <v>91</v>
      </c>
      <c r="D57" s="66" t="s">
        <v>66</v>
      </c>
      <c r="E57" s="67">
        <v>43725</v>
      </c>
      <c r="F57" s="67">
        <v>43776</v>
      </c>
      <c r="G57" s="68">
        <v>87100</v>
      </c>
      <c r="H57" s="66" t="s">
        <v>73</v>
      </c>
      <c r="I57" s="66" t="s">
        <v>83</v>
      </c>
      <c r="J57" s="66" t="e" vm="3">
        <v>#VALUE!</v>
      </c>
      <c r="K57" s="36">
        <f>Table1[[#This Row],[End Date]]-Table1[[#This Row],[Start Date]]</f>
        <v>51</v>
      </c>
      <c r="L57" s="71">
        <f>Table1[[#This Row],[Days in Program]]/30</f>
        <v>1.7</v>
      </c>
      <c r="M57" s="42" t="str">
        <f>IF(Table1[[#This Row],[Months in Program]]&lt;1,"Less than 1",IF(Table1[[#This Row],[Months in Program]]&lt;2,"1",IF(Table1[[#This Row],[Months in Program]]&lt;3,"2","3+ months")))</f>
        <v>1</v>
      </c>
      <c r="N57" s="36" t="str">
        <f>IF(Table1[[#This Row],[Household Income]]&gt;=100000,"$100k or more","Less than $100k")</f>
        <v>Less than $100k</v>
      </c>
      <c r="O57" s="8"/>
      <c r="P57" s="5"/>
      <c r="Q57" s="5"/>
      <c r="R57" s="5"/>
      <c r="S57" s="5"/>
      <c r="T57" s="5"/>
    </row>
    <row r="58" spans="1:20" x14ac:dyDescent="0.6">
      <c r="A58" s="66">
        <v>297</v>
      </c>
      <c r="B58" s="66" t="s">
        <v>103</v>
      </c>
      <c r="C58" s="66" t="s">
        <v>65</v>
      </c>
      <c r="D58" s="66" t="s">
        <v>66</v>
      </c>
      <c r="E58" s="67">
        <v>44309</v>
      </c>
      <c r="F58" s="67">
        <v>44364</v>
      </c>
      <c r="G58" s="68">
        <v>99084</v>
      </c>
      <c r="H58" s="66" t="s">
        <v>89</v>
      </c>
      <c r="I58" s="66" t="s">
        <v>83</v>
      </c>
      <c r="J58" s="66" t="e" vm="10">
        <v>#VALUE!</v>
      </c>
      <c r="K58" s="36">
        <f>Table1[[#This Row],[End Date]]-Table1[[#This Row],[Start Date]]</f>
        <v>55</v>
      </c>
      <c r="L58" s="71">
        <f>Table1[[#This Row],[Days in Program]]/30</f>
        <v>1.8333333333333333</v>
      </c>
      <c r="M58" s="42" t="str">
        <f>IF(Table1[[#This Row],[Months in Program]]&lt;1,"Less than 1",IF(Table1[[#This Row],[Months in Program]]&lt;2,"1",IF(Table1[[#This Row],[Months in Program]]&lt;3,"2","3+ months")))</f>
        <v>1</v>
      </c>
      <c r="N58" s="36" t="str">
        <f>IF(Table1[[#This Row],[Household Income]]&gt;=100000,"$100k or more","Less than $100k")</f>
        <v>Less than $100k</v>
      </c>
      <c r="O58" s="8"/>
      <c r="P58" s="5"/>
      <c r="Q58" s="5"/>
      <c r="R58" s="5"/>
      <c r="S58" s="5"/>
      <c r="T58" s="5"/>
    </row>
    <row r="59" spans="1:20" x14ac:dyDescent="0.6">
      <c r="A59" s="66">
        <v>252</v>
      </c>
      <c r="B59" s="66" t="s">
        <v>103</v>
      </c>
      <c r="C59" s="66" t="s">
        <v>65</v>
      </c>
      <c r="D59" s="66" t="s">
        <v>66</v>
      </c>
      <c r="E59" s="67">
        <v>44309</v>
      </c>
      <c r="F59" s="67">
        <v>44364</v>
      </c>
      <c r="G59" s="68">
        <v>99084</v>
      </c>
      <c r="H59" s="66" t="s">
        <v>89</v>
      </c>
      <c r="I59" s="66" t="s">
        <v>83</v>
      </c>
      <c r="J59" s="66" t="e" vm="9">
        <v>#VALUE!</v>
      </c>
      <c r="K59" s="36">
        <f>Table1[[#This Row],[End Date]]-Table1[[#This Row],[Start Date]]</f>
        <v>55</v>
      </c>
      <c r="L59" s="71">
        <f>Table1[[#This Row],[Days in Program]]/30</f>
        <v>1.8333333333333333</v>
      </c>
      <c r="M59" s="42" t="str">
        <f>IF(Table1[[#This Row],[Months in Program]]&lt;1,"Less than 1",IF(Table1[[#This Row],[Months in Program]]&lt;2,"1",IF(Table1[[#This Row],[Months in Program]]&lt;3,"2","3+ months")))</f>
        <v>1</v>
      </c>
      <c r="N59" s="36" t="str">
        <f>IF(Table1[[#This Row],[Household Income]]&gt;=100000,"$100k or more","Less than $100k")</f>
        <v>Less than $100k</v>
      </c>
      <c r="O59" s="8"/>
      <c r="P59" s="5"/>
      <c r="Q59" s="5"/>
      <c r="R59" s="5"/>
      <c r="S59" s="5"/>
      <c r="T59" s="5"/>
    </row>
    <row r="60" spans="1:20" x14ac:dyDescent="0.6">
      <c r="A60" s="66">
        <v>188</v>
      </c>
      <c r="B60" s="66" t="s">
        <v>69</v>
      </c>
      <c r="C60" s="66" t="s">
        <v>76</v>
      </c>
      <c r="D60" s="66" t="s">
        <v>72</v>
      </c>
      <c r="E60" s="67">
        <v>43767</v>
      </c>
      <c r="F60" s="67">
        <v>43822</v>
      </c>
      <c r="G60" s="68">
        <v>133846</v>
      </c>
      <c r="H60" s="66" t="s">
        <v>90</v>
      </c>
      <c r="I60" s="66" t="s">
        <v>77</v>
      </c>
      <c r="J60" s="66" t="e" vm="13">
        <v>#VALUE!</v>
      </c>
      <c r="K60" s="36">
        <f>Table1[[#This Row],[End Date]]-Table1[[#This Row],[Start Date]]</f>
        <v>55</v>
      </c>
      <c r="L60" s="71">
        <f>Table1[[#This Row],[Days in Program]]/30</f>
        <v>1.8333333333333333</v>
      </c>
      <c r="M60" s="42" t="str">
        <f>IF(Table1[[#This Row],[Months in Program]]&lt;1,"Less than 1",IF(Table1[[#This Row],[Months in Program]]&lt;2,"1",IF(Table1[[#This Row],[Months in Program]]&lt;3,"2","3+ months")))</f>
        <v>1</v>
      </c>
      <c r="N60" s="36" t="str">
        <f>IF(Table1[[#This Row],[Household Income]]&gt;=100000,"$100k or more","Less than $100k")</f>
        <v>$100k or more</v>
      </c>
      <c r="O60" s="8"/>
      <c r="P60" s="5"/>
      <c r="Q60" s="5"/>
      <c r="R60" s="5"/>
      <c r="S60" s="5"/>
      <c r="T60" s="5"/>
    </row>
    <row r="61" spans="1:20" x14ac:dyDescent="0.6">
      <c r="A61" s="66">
        <v>278</v>
      </c>
      <c r="B61" s="66" t="s">
        <v>103</v>
      </c>
      <c r="C61" s="66" t="s">
        <v>76</v>
      </c>
      <c r="D61" s="66" t="s">
        <v>72</v>
      </c>
      <c r="E61" s="67">
        <v>43767</v>
      </c>
      <c r="F61" s="67">
        <v>43822</v>
      </c>
      <c r="G61" s="68">
        <v>133846</v>
      </c>
      <c r="H61" s="66" t="s">
        <v>90</v>
      </c>
      <c r="I61" s="66" t="s">
        <v>77</v>
      </c>
      <c r="J61" s="66" t="e" vm="2">
        <v>#VALUE!</v>
      </c>
      <c r="K61" s="36">
        <f>Table1[[#This Row],[End Date]]-Table1[[#This Row],[Start Date]]</f>
        <v>55</v>
      </c>
      <c r="L61" s="71">
        <f>Table1[[#This Row],[Days in Program]]/30</f>
        <v>1.8333333333333333</v>
      </c>
      <c r="M61" s="42" t="str">
        <f>IF(Table1[[#This Row],[Months in Program]]&lt;1,"Less than 1",IF(Table1[[#This Row],[Months in Program]]&lt;2,"1",IF(Table1[[#This Row],[Months in Program]]&lt;3,"2","3+ months")))</f>
        <v>1</v>
      </c>
      <c r="N61" s="36" t="str">
        <f>IF(Table1[[#This Row],[Household Income]]&gt;=100000,"$100k or more","Less than $100k")</f>
        <v>$100k or more</v>
      </c>
      <c r="O61" s="8"/>
      <c r="P61" s="5"/>
      <c r="Q61" s="5"/>
      <c r="R61" s="5"/>
      <c r="S61" s="5"/>
      <c r="T61" s="5"/>
    </row>
    <row r="62" spans="1:20" x14ac:dyDescent="0.6">
      <c r="A62" s="66">
        <v>172</v>
      </c>
      <c r="B62" s="66" t="s">
        <v>69</v>
      </c>
      <c r="C62" s="66" t="s">
        <v>91</v>
      </c>
      <c r="D62" s="66" t="s">
        <v>66</v>
      </c>
      <c r="E62" s="67">
        <v>43295</v>
      </c>
      <c r="F62" s="67">
        <v>43351</v>
      </c>
      <c r="G62" s="68">
        <v>95118</v>
      </c>
      <c r="H62" s="66" t="s">
        <v>70</v>
      </c>
      <c r="I62" s="66" t="s">
        <v>20</v>
      </c>
      <c r="J62" s="66" t="e" vm="3">
        <v>#VALUE!</v>
      </c>
      <c r="K62" s="36">
        <f>Table1[[#This Row],[End Date]]-Table1[[#This Row],[Start Date]]</f>
        <v>56</v>
      </c>
      <c r="L62" s="71">
        <f>Table1[[#This Row],[Days in Program]]/30</f>
        <v>1.8666666666666667</v>
      </c>
      <c r="M62" s="42" t="str">
        <f>IF(Table1[[#This Row],[Months in Program]]&lt;1,"Less than 1",IF(Table1[[#This Row],[Months in Program]]&lt;2,"1",IF(Table1[[#This Row],[Months in Program]]&lt;3,"2","3+ months")))</f>
        <v>1</v>
      </c>
      <c r="N62" s="36" t="str">
        <f>IF(Table1[[#This Row],[Household Income]]&gt;=100000,"$100k or more","Less than $100k")</f>
        <v>Less than $100k</v>
      </c>
      <c r="O62" s="8"/>
      <c r="P62" s="5"/>
      <c r="Q62" s="5"/>
      <c r="R62" s="5"/>
      <c r="S62" s="5"/>
      <c r="T62" s="5"/>
    </row>
    <row r="63" spans="1:20" x14ac:dyDescent="0.6">
      <c r="A63" s="66">
        <v>262</v>
      </c>
      <c r="B63" s="66" t="s">
        <v>103</v>
      </c>
      <c r="C63" s="66" t="s">
        <v>91</v>
      </c>
      <c r="D63" s="66" t="s">
        <v>66</v>
      </c>
      <c r="E63" s="67">
        <v>43295</v>
      </c>
      <c r="F63" s="67">
        <v>43351</v>
      </c>
      <c r="G63" s="68">
        <v>95118</v>
      </c>
      <c r="H63" s="66" t="s">
        <v>70</v>
      </c>
      <c r="I63" s="66" t="s">
        <v>20</v>
      </c>
      <c r="J63" s="66" t="e" vm="3">
        <v>#VALUE!</v>
      </c>
      <c r="K63" s="36">
        <f>Table1[[#This Row],[End Date]]-Table1[[#This Row],[Start Date]]</f>
        <v>56</v>
      </c>
      <c r="L63" s="71">
        <f>Table1[[#This Row],[Days in Program]]/30</f>
        <v>1.8666666666666667</v>
      </c>
      <c r="M63" s="42" t="str">
        <f>IF(Table1[[#This Row],[Months in Program]]&lt;1,"Less than 1",IF(Table1[[#This Row],[Months in Program]]&lt;2,"1",IF(Table1[[#This Row],[Months in Program]]&lt;3,"2","3+ months")))</f>
        <v>1</v>
      </c>
      <c r="N63" s="36" t="str">
        <f>IF(Table1[[#This Row],[Household Income]]&gt;=100000,"$100k or more","Less than $100k")</f>
        <v>Less than $100k</v>
      </c>
      <c r="O63" s="8"/>
      <c r="P63" s="5"/>
      <c r="Q63" s="5"/>
      <c r="R63" s="5"/>
      <c r="S63" s="5"/>
      <c r="T63" s="5"/>
    </row>
    <row r="64" spans="1:20" x14ac:dyDescent="0.6">
      <c r="A64" s="66">
        <v>109</v>
      </c>
      <c r="B64" s="66" t="s">
        <v>69</v>
      </c>
      <c r="C64" s="66" t="s">
        <v>65</v>
      </c>
      <c r="D64" s="66" t="s">
        <v>66</v>
      </c>
      <c r="E64" s="67">
        <v>43292</v>
      </c>
      <c r="F64" s="67">
        <v>43349</v>
      </c>
      <c r="G64" s="68">
        <v>61196</v>
      </c>
      <c r="H64" s="66" t="s">
        <v>73</v>
      </c>
      <c r="I64" s="66" t="s">
        <v>75</v>
      </c>
      <c r="J64" s="66" t="e" vm="1">
        <v>#VALUE!</v>
      </c>
      <c r="K64" s="36">
        <f>Table1[[#This Row],[End Date]]-Table1[[#This Row],[Start Date]]</f>
        <v>57</v>
      </c>
      <c r="L64" s="71">
        <f>Table1[[#This Row],[Days in Program]]/30</f>
        <v>1.9</v>
      </c>
      <c r="M64" s="42" t="str">
        <f>IF(Table1[[#This Row],[Months in Program]]&lt;1,"Less than 1",IF(Table1[[#This Row],[Months in Program]]&lt;2,"1",IF(Table1[[#This Row],[Months in Program]]&lt;3,"2","3+ months")))</f>
        <v>1</v>
      </c>
      <c r="N64" s="36" t="str">
        <f>IF(Table1[[#This Row],[Household Income]]&gt;=100000,"$100k or more","Less than $100k")</f>
        <v>Less than $100k</v>
      </c>
      <c r="O64" s="8"/>
      <c r="P64" s="5"/>
      <c r="Q64" s="5"/>
      <c r="R64" s="5"/>
      <c r="S64" s="5"/>
      <c r="T64" s="5"/>
    </row>
    <row r="65" spans="1:20" x14ac:dyDescent="0.6">
      <c r="A65" s="66">
        <v>114</v>
      </c>
      <c r="B65" s="66" t="s">
        <v>64</v>
      </c>
      <c r="C65" s="66" t="s">
        <v>76</v>
      </c>
      <c r="D65" s="66" t="s">
        <v>66</v>
      </c>
      <c r="E65" s="67">
        <v>43214</v>
      </c>
      <c r="F65" s="67">
        <v>43272</v>
      </c>
      <c r="G65" s="68">
        <v>69646</v>
      </c>
      <c r="H65" s="66" t="s">
        <v>71</v>
      </c>
      <c r="I65" s="66" t="s">
        <v>77</v>
      </c>
      <c r="J65" s="66" t="e" vm="6">
        <v>#VALUE!</v>
      </c>
      <c r="K65" s="36">
        <f>Table1[[#This Row],[End Date]]-Table1[[#This Row],[Start Date]]</f>
        <v>58</v>
      </c>
      <c r="L65" s="71">
        <f>Table1[[#This Row],[Days in Program]]/30</f>
        <v>1.9333333333333333</v>
      </c>
      <c r="M65" s="42" t="str">
        <f>IF(Table1[[#This Row],[Months in Program]]&lt;1,"Less than 1",IF(Table1[[#This Row],[Months in Program]]&lt;2,"1",IF(Table1[[#This Row],[Months in Program]]&lt;3,"2","3+ months")))</f>
        <v>1</v>
      </c>
      <c r="N65" s="36" t="str">
        <f>IF(Table1[[#This Row],[Household Income]]&gt;=100000,"$100k or more","Less than $100k")</f>
        <v>Less than $100k</v>
      </c>
      <c r="O65" s="8"/>
      <c r="P65" s="5"/>
      <c r="Q65" s="5"/>
      <c r="R65" s="5"/>
      <c r="S65" s="5"/>
      <c r="T65" s="5"/>
    </row>
    <row r="66" spans="1:20" x14ac:dyDescent="0.6">
      <c r="A66" s="66">
        <v>129</v>
      </c>
      <c r="B66" s="66" t="s">
        <v>69</v>
      </c>
      <c r="C66" s="66" t="s">
        <v>82</v>
      </c>
      <c r="D66" s="66" t="s">
        <v>66</v>
      </c>
      <c r="E66" s="67">
        <v>43525</v>
      </c>
      <c r="F66" s="67">
        <v>43583</v>
      </c>
      <c r="G66" s="68">
        <v>72966</v>
      </c>
      <c r="H66" s="66" t="s">
        <v>71</v>
      </c>
      <c r="I66" s="66" t="s">
        <v>83</v>
      </c>
      <c r="J66" s="66" t="e" vm="6">
        <v>#VALUE!</v>
      </c>
      <c r="K66" s="36">
        <f>Table1[[#This Row],[End Date]]-Table1[[#This Row],[Start Date]]</f>
        <v>58</v>
      </c>
      <c r="L66" s="71">
        <f>Table1[[#This Row],[Days in Program]]/30</f>
        <v>1.9333333333333333</v>
      </c>
      <c r="M66" s="42" t="str">
        <f>IF(Table1[[#This Row],[Months in Program]]&lt;1,"Less than 1",IF(Table1[[#This Row],[Months in Program]]&lt;2,"1",IF(Table1[[#This Row],[Months in Program]]&lt;3,"2","3+ months")))</f>
        <v>1</v>
      </c>
      <c r="N66" s="36" t="str">
        <f>IF(Table1[[#This Row],[Household Income]]&gt;=100000,"$100k or more","Less than $100k")</f>
        <v>Less than $100k</v>
      </c>
      <c r="O66" s="8"/>
      <c r="P66" s="5"/>
      <c r="Q66" s="5"/>
      <c r="R66" s="5"/>
      <c r="S66" s="5"/>
      <c r="T66" s="5"/>
    </row>
    <row r="67" spans="1:20" x14ac:dyDescent="0.6">
      <c r="A67" s="66">
        <v>108</v>
      </c>
      <c r="B67" s="66" t="s">
        <v>69</v>
      </c>
      <c r="C67" s="66" t="s">
        <v>65</v>
      </c>
      <c r="D67" s="66" t="s">
        <v>74</v>
      </c>
      <c r="E67" s="67">
        <v>43446</v>
      </c>
      <c r="F67" s="67">
        <v>43504</v>
      </c>
      <c r="G67" s="68">
        <v>92359</v>
      </c>
      <c r="H67" s="66" t="s">
        <v>73</v>
      </c>
      <c r="I67" s="66" t="s">
        <v>75</v>
      </c>
      <c r="J67" s="66" t="e" vm="1">
        <v>#VALUE!</v>
      </c>
      <c r="K67" s="36">
        <f>Table1[[#This Row],[End Date]]-Table1[[#This Row],[Start Date]]</f>
        <v>58</v>
      </c>
      <c r="L67" s="71">
        <f>Table1[[#This Row],[Days in Program]]/30</f>
        <v>1.9333333333333333</v>
      </c>
      <c r="M67" s="42" t="str">
        <f>IF(Table1[[#This Row],[Months in Program]]&lt;1,"Less than 1",IF(Table1[[#This Row],[Months in Program]]&lt;2,"1",IF(Table1[[#This Row],[Months in Program]]&lt;3,"2","3+ months")))</f>
        <v>1</v>
      </c>
      <c r="N67" s="36" t="str">
        <f>IF(Table1[[#This Row],[Household Income]]&gt;=100000,"$100k or more","Less than $100k")</f>
        <v>Less than $100k</v>
      </c>
      <c r="O67" s="8"/>
      <c r="P67" s="5"/>
      <c r="Q67" s="5"/>
      <c r="R67" s="5"/>
      <c r="S67" s="5"/>
      <c r="T67" s="5"/>
    </row>
    <row r="68" spans="1:20" x14ac:dyDescent="0.6">
      <c r="A68" s="66">
        <v>158</v>
      </c>
      <c r="B68" s="66" t="s">
        <v>64</v>
      </c>
      <c r="C68" s="66" t="s">
        <v>65</v>
      </c>
      <c r="D68" s="66" t="s">
        <v>66</v>
      </c>
      <c r="E68" s="67">
        <v>43151</v>
      </c>
      <c r="F68" s="67">
        <v>43210</v>
      </c>
      <c r="G68" s="68">
        <v>114125</v>
      </c>
      <c r="H68" s="66" t="s">
        <v>90</v>
      </c>
      <c r="I68" s="66" t="s">
        <v>77</v>
      </c>
      <c r="J68" s="66" t="e" vm="12">
        <v>#VALUE!</v>
      </c>
      <c r="K68" s="36">
        <f>Table1[[#This Row],[End Date]]-Table1[[#This Row],[Start Date]]</f>
        <v>59</v>
      </c>
      <c r="L68" s="71">
        <f>Table1[[#This Row],[Days in Program]]/30</f>
        <v>1.9666666666666666</v>
      </c>
      <c r="M68" s="42" t="str">
        <f>IF(Table1[[#This Row],[Months in Program]]&lt;1,"Less than 1",IF(Table1[[#This Row],[Months in Program]]&lt;2,"1",IF(Table1[[#This Row],[Months in Program]]&lt;3,"2","3+ months")))</f>
        <v>1</v>
      </c>
      <c r="N68" s="36" t="str">
        <f>IF(Table1[[#This Row],[Household Income]]&gt;=100000,"$100k or more","Less than $100k")</f>
        <v>$100k or more</v>
      </c>
      <c r="O68" s="8"/>
      <c r="P68" s="5"/>
      <c r="Q68" s="5"/>
      <c r="R68" s="5"/>
      <c r="S68" s="5"/>
      <c r="T68" s="5"/>
    </row>
    <row r="69" spans="1:20" x14ac:dyDescent="0.6">
      <c r="A69" s="66">
        <v>144</v>
      </c>
      <c r="B69" s="66" t="s">
        <v>64</v>
      </c>
      <c r="C69" s="66" t="s">
        <v>87</v>
      </c>
      <c r="D69" s="66" t="s">
        <v>66</v>
      </c>
      <c r="E69" s="67">
        <v>43198</v>
      </c>
      <c r="F69" s="67">
        <v>43257</v>
      </c>
      <c r="G69" s="68">
        <v>140055</v>
      </c>
      <c r="H69" s="66" t="s">
        <v>70</v>
      </c>
      <c r="I69" s="66" t="s">
        <v>79</v>
      </c>
      <c r="J69" s="66" t="e" vm="4">
        <v>#VALUE!</v>
      </c>
      <c r="K69" s="36">
        <f>Table1[[#This Row],[End Date]]-Table1[[#This Row],[Start Date]]</f>
        <v>59</v>
      </c>
      <c r="L69" s="71">
        <f>Table1[[#This Row],[Days in Program]]/30</f>
        <v>1.9666666666666666</v>
      </c>
      <c r="M69" s="42" t="str">
        <f>IF(Table1[[#This Row],[Months in Program]]&lt;1,"Less than 1",IF(Table1[[#This Row],[Months in Program]]&lt;2,"1",IF(Table1[[#This Row],[Months in Program]]&lt;3,"2","3+ months")))</f>
        <v>1</v>
      </c>
      <c r="N69" s="36" t="str">
        <f>IF(Table1[[#This Row],[Household Income]]&gt;=100000,"$100k or more","Less than $100k")</f>
        <v>$100k or more</v>
      </c>
      <c r="O69" s="8"/>
      <c r="P69" s="5"/>
      <c r="Q69" s="5"/>
      <c r="R69" s="5"/>
      <c r="S69" s="5"/>
      <c r="T69" s="5"/>
    </row>
    <row r="70" spans="1:20" x14ac:dyDescent="0.6">
      <c r="A70" s="66">
        <v>103</v>
      </c>
      <c r="B70" s="66" t="s">
        <v>69</v>
      </c>
      <c r="C70" s="66" t="s">
        <v>65</v>
      </c>
      <c r="E70" s="67">
        <v>43611</v>
      </c>
      <c r="F70" s="67">
        <v>43672</v>
      </c>
      <c r="G70" s="68">
        <v>99999</v>
      </c>
      <c r="H70" s="66" t="s">
        <v>67</v>
      </c>
      <c r="I70" s="66" t="s">
        <v>68</v>
      </c>
      <c r="J70" s="66" t="e" vm="1">
        <v>#VALUE!</v>
      </c>
      <c r="K70" s="36">
        <f>Table1[[#This Row],[End Date]]-Table1[[#This Row],[Start Date]]</f>
        <v>61</v>
      </c>
      <c r="L70" s="71">
        <f>Table1[[#This Row],[Days in Program]]/30</f>
        <v>2.0333333333333332</v>
      </c>
      <c r="M70" s="42" t="str">
        <f>IF(Table1[[#This Row],[Months in Program]]&lt;1,"Less than 1",IF(Table1[[#This Row],[Months in Program]]&lt;2,"1",IF(Table1[[#This Row],[Months in Program]]&lt;3,"2","3+ months")))</f>
        <v>2</v>
      </c>
      <c r="N70" s="36" t="str">
        <f>IF(Table1[[#This Row],[Household Income]]&gt;=100000,"$100k or more","Less than $100k")</f>
        <v>Less than $100k</v>
      </c>
      <c r="O70" s="8"/>
      <c r="P70" s="5"/>
      <c r="Q70" s="5"/>
      <c r="R70" s="5"/>
      <c r="S70" s="5"/>
      <c r="T70" s="5"/>
    </row>
    <row r="71" spans="1:20" x14ac:dyDescent="0.6">
      <c r="A71" s="66">
        <v>113</v>
      </c>
      <c r="B71" s="66" t="s">
        <v>64</v>
      </c>
      <c r="C71" s="66" t="s">
        <v>76</v>
      </c>
      <c r="D71" s="66" t="s">
        <v>74</v>
      </c>
      <c r="E71" s="67">
        <v>43324</v>
      </c>
      <c r="F71" s="67">
        <v>43386</v>
      </c>
      <c r="G71" s="68">
        <v>122084</v>
      </c>
      <c r="H71" s="66" t="s">
        <v>78</v>
      </c>
      <c r="I71" s="66" t="s">
        <v>77</v>
      </c>
      <c r="J71" s="66" t="e" vm="1">
        <v>#VALUE!</v>
      </c>
      <c r="K71" s="36">
        <f>Table1[[#This Row],[End Date]]-Table1[[#This Row],[Start Date]]</f>
        <v>62</v>
      </c>
      <c r="L71" s="71">
        <f>Table1[[#This Row],[Days in Program]]/30</f>
        <v>2.0666666666666669</v>
      </c>
      <c r="M71" s="42" t="str">
        <f>IF(Table1[[#This Row],[Months in Program]]&lt;1,"Less than 1",IF(Table1[[#This Row],[Months in Program]]&lt;2,"1",IF(Table1[[#This Row],[Months in Program]]&lt;3,"2","3+ months")))</f>
        <v>2</v>
      </c>
      <c r="N71" s="36" t="str">
        <f>IF(Table1[[#This Row],[Household Income]]&gt;=100000,"$100k or more","Less than $100k")</f>
        <v>$100k or more</v>
      </c>
      <c r="O71" s="8"/>
      <c r="P71" s="5"/>
      <c r="Q71" s="5"/>
      <c r="R71" s="5"/>
      <c r="S71" s="5"/>
      <c r="T71" s="5"/>
    </row>
    <row r="72" spans="1:20" x14ac:dyDescent="0.6">
      <c r="A72" s="66">
        <v>155</v>
      </c>
      <c r="B72" s="66" t="s">
        <v>69</v>
      </c>
      <c r="C72" s="66" t="s">
        <v>65</v>
      </c>
      <c r="D72" s="66" t="s">
        <v>74</v>
      </c>
      <c r="E72" s="67">
        <v>43154</v>
      </c>
      <c r="F72" s="67">
        <v>43216</v>
      </c>
      <c r="G72" s="68">
        <v>133952</v>
      </c>
      <c r="H72" s="66" t="s">
        <v>78</v>
      </c>
      <c r="I72" s="66" t="s">
        <v>68</v>
      </c>
      <c r="J72" s="66" t="e" vm="14">
        <v>#VALUE!</v>
      </c>
      <c r="K72" s="36">
        <f>Table1[[#This Row],[End Date]]-Table1[[#This Row],[Start Date]]</f>
        <v>62</v>
      </c>
      <c r="L72" s="71">
        <f>Table1[[#This Row],[Days in Program]]/30</f>
        <v>2.0666666666666669</v>
      </c>
      <c r="M72" s="42" t="str">
        <f>IF(Table1[[#This Row],[Months in Program]]&lt;1,"Less than 1",IF(Table1[[#This Row],[Months in Program]]&lt;2,"1",IF(Table1[[#This Row],[Months in Program]]&lt;3,"2","3+ months")))</f>
        <v>2</v>
      </c>
      <c r="N72" s="36" t="str">
        <f>IF(Table1[[#This Row],[Household Income]]&gt;=100000,"$100k or more","Less than $100k")</f>
        <v>$100k or more</v>
      </c>
      <c r="O72" s="8"/>
      <c r="P72" s="5"/>
      <c r="Q72" s="5"/>
      <c r="R72" s="5"/>
      <c r="S72" s="5"/>
      <c r="T72" s="5"/>
    </row>
    <row r="73" spans="1:20" x14ac:dyDescent="0.6">
      <c r="A73" s="66">
        <v>184</v>
      </c>
      <c r="B73" s="66" t="s">
        <v>64</v>
      </c>
      <c r="C73" s="66" t="s">
        <v>76</v>
      </c>
      <c r="D73" s="66" t="s">
        <v>74</v>
      </c>
      <c r="E73" s="67">
        <v>43934</v>
      </c>
      <c r="F73" s="67">
        <v>43996</v>
      </c>
      <c r="G73" s="68">
        <v>201000</v>
      </c>
      <c r="H73" s="66" t="s">
        <v>81</v>
      </c>
      <c r="I73" s="66" t="s">
        <v>77</v>
      </c>
      <c r="K73" s="36">
        <f>Table1[[#This Row],[End Date]]-Table1[[#This Row],[Start Date]]</f>
        <v>62</v>
      </c>
      <c r="L73" s="71">
        <f>Table1[[#This Row],[Days in Program]]/30</f>
        <v>2.0666666666666669</v>
      </c>
      <c r="M73" s="42" t="str">
        <f>IF(Table1[[#This Row],[Months in Program]]&lt;1,"Less than 1",IF(Table1[[#This Row],[Months in Program]]&lt;2,"1",IF(Table1[[#This Row],[Months in Program]]&lt;3,"2","3+ months")))</f>
        <v>2</v>
      </c>
      <c r="N73" s="36" t="str">
        <f>IF(Table1[[#This Row],[Household Income]]&gt;=100000,"$100k or more","Less than $100k")</f>
        <v>$100k or more</v>
      </c>
      <c r="O73" s="8"/>
      <c r="P73" s="5"/>
      <c r="Q73" s="5"/>
      <c r="R73" s="5"/>
      <c r="S73" s="5"/>
      <c r="T73" s="5"/>
    </row>
    <row r="74" spans="1:20" x14ac:dyDescent="0.6">
      <c r="A74" s="66">
        <v>274</v>
      </c>
      <c r="B74" s="66" t="s">
        <v>103</v>
      </c>
      <c r="C74" s="66" t="s">
        <v>76</v>
      </c>
      <c r="D74" s="66" t="s">
        <v>74</v>
      </c>
      <c r="E74" s="67">
        <v>43934</v>
      </c>
      <c r="F74" s="67">
        <v>43996</v>
      </c>
      <c r="G74" s="68">
        <v>201000</v>
      </c>
      <c r="H74" s="66" t="s">
        <v>81</v>
      </c>
      <c r="I74" s="66" t="s">
        <v>77</v>
      </c>
      <c r="K74" s="36">
        <f>Table1[[#This Row],[End Date]]-Table1[[#This Row],[Start Date]]</f>
        <v>62</v>
      </c>
      <c r="L74" s="71">
        <f>Table1[[#This Row],[Days in Program]]/30</f>
        <v>2.0666666666666669</v>
      </c>
      <c r="M74" s="42" t="str">
        <f>IF(Table1[[#This Row],[Months in Program]]&lt;1,"Less than 1",IF(Table1[[#This Row],[Months in Program]]&lt;2,"1",IF(Table1[[#This Row],[Months in Program]]&lt;3,"2","3+ months")))</f>
        <v>2</v>
      </c>
      <c r="N74" s="36" t="str">
        <f>IF(Table1[[#This Row],[Household Income]]&gt;=100000,"$100k or more","Less than $100k")</f>
        <v>$100k or more</v>
      </c>
      <c r="O74" s="8"/>
      <c r="P74" s="5"/>
      <c r="Q74" s="5"/>
      <c r="R74" s="5"/>
      <c r="S74" s="5"/>
      <c r="T74" s="5"/>
    </row>
    <row r="75" spans="1:20" x14ac:dyDescent="0.6">
      <c r="A75" s="66">
        <v>160</v>
      </c>
      <c r="B75" s="66" t="s">
        <v>69</v>
      </c>
      <c r="C75" s="66" t="s">
        <v>91</v>
      </c>
      <c r="D75" s="66" t="s">
        <v>66</v>
      </c>
      <c r="E75" s="67">
        <v>43064</v>
      </c>
      <c r="F75" s="67">
        <v>43127</v>
      </c>
      <c r="G75" s="68">
        <v>82299</v>
      </c>
      <c r="H75" s="66" t="s">
        <v>73</v>
      </c>
      <c r="I75" s="66" t="s">
        <v>79</v>
      </c>
      <c r="J75" s="66" t="e" vm="12">
        <v>#VALUE!</v>
      </c>
      <c r="K75" s="36">
        <f>Table1[[#This Row],[End Date]]-Table1[[#This Row],[Start Date]]</f>
        <v>63</v>
      </c>
      <c r="L75" s="71">
        <f>Table1[[#This Row],[Days in Program]]/30</f>
        <v>2.1</v>
      </c>
      <c r="M75" s="42" t="str">
        <f>IF(Table1[[#This Row],[Months in Program]]&lt;1,"Less than 1",IF(Table1[[#This Row],[Months in Program]]&lt;2,"1",IF(Table1[[#This Row],[Months in Program]]&lt;3,"2","3+ months")))</f>
        <v>2</v>
      </c>
      <c r="N75" s="36" t="str">
        <f>IF(Table1[[#This Row],[Household Income]]&gt;=100000,"$100k or more","Less than $100k")</f>
        <v>Less than $100k</v>
      </c>
      <c r="O75" s="8"/>
      <c r="P75" s="5"/>
      <c r="Q75" s="5"/>
      <c r="R75" s="5"/>
      <c r="S75" s="5"/>
      <c r="T75" s="5"/>
    </row>
    <row r="76" spans="1:20" x14ac:dyDescent="0.6">
      <c r="A76" s="66">
        <v>125</v>
      </c>
      <c r="B76" s="66" t="s">
        <v>69</v>
      </c>
      <c r="C76" s="66" t="s">
        <v>82</v>
      </c>
      <c r="D76" s="66" t="s">
        <v>66</v>
      </c>
      <c r="E76" s="67">
        <v>43245</v>
      </c>
      <c r="F76" s="67">
        <v>43310</v>
      </c>
      <c r="G76" s="68">
        <v>82942</v>
      </c>
      <c r="H76" s="66" t="s">
        <v>71</v>
      </c>
      <c r="I76" s="66" t="s">
        <v>83</v>
      </c>
      <c r="J76" s="66" t="e" vm="6">
        <v>#VALUE!</v>
      </c>
      <c r="K76" s="36">
        <f>Table1[[#This Row],[End Date]]-Table1[[#This Row],[Start Date]]</f>
        <v>65</v>
      </c>
      <c r="L76" s="71">
        <f>Table1[[#This Row],[Days in Program]]/30</f>
        <v>2.1666666666666665</v>
      </c>
      <c r="M76" s="42" t="str">
        <f>IF(Table1[[#This Row],[Months in Program]]&lt;1,"Less than 1",IF(Table1[[#This Row],[Months in Program]]&lt;2,"1",IF(Table1[[#This Row],[Months in Program]]&lt;3,"2","3+ months")))</f>
        <v>2</v>
      </c>
      <c r="N76" s="36" t="str">
        <f>IF(Table1[[#This Row],[Household Income]]&gt;=100000,"$100k or more","Less than $100k")</f>
        <v>Less than $100k</v>
      </c>
      <c r="O76" s="8"/>
      <c r="P76" s="5"/>
      <c r="Q76" s="5"/>
      <c r="R76" s="5"/>
      <c r="S76" s="5"/>
      <c r="T76" s="5"/>
    </row>
    <row r="77" spans="1:20" x14ac:dyDescent="0.6">
      <c r="A77" s="66">
        <v>115</v>
      </c>
      <c r="B77" s="66" t="s">
        <v>64</v>
      </c>
      <c r="C77" s="66" t="s">
        <v>76</v>
      </c>
      <c r="D77" s="66" t="s">
        <v>66</v>
      </c>
      <c r="E77" s="67">
        <v>43192</v>
      </c>
      <c r="F77" s="67">
        <v>43257</v>
      </c>
      <c r="G77" s="68">
        <v>144538</v>
      </c>
      <c r="H77" s="66" t="s">
        <v>73</v>
      </c>
      <c r="I77" s="66" t="s">
        <v>77</v>
      </c>
      <c r="J77" s="66" t="e" vm="6">
        <v>#VALUE!</v>
      </c>
      <c r="K77" s="36">
        <f>Table1[[#This Row],[End Date]]-Table1[[#This Row],[Start Date]]</f>
        <v>65</v>
      </c>
      <c r="L77" s="71">
        <f>Table1[[#This Row],[Days in Program]]/30</f>
        <v>2.1666666666666665</v>
      </c>
      <c r="M77" s="42" t="str">
        <f>IF(Table1[[#This Row],[Months in Program]]&lt;1,"Less than 1",IF(Table1[[#This Row],[Months in Program]]&lt;2,"1",IF(Table1[[#This Row],[Months in Program]]&lt;3,"2","3+ months")))</f>
        <v>2</v>
      </c>
      <c r="N77" s="36" t="str">
        <f>IF(Table1[[#This Row],[Household Income]]&gt;=100000,"$100k or more","Less than $100k")</f>
        <v>$100k or more</v>
      </c>
      <c r="O77" s="8"/>
      <c r="P77" s="5"/>
      <c r="Q77" s="5"/>
      <c r="R77" s="5"/>
      <c r="S77" s="5"/>
      <c r="T77" s="5"/>
    </row>
    <row r="78" spans="1:20" x14ac:dyDescent="0.6">
      <c r="A78" s="66">
        <v>199</v>
      </c>
      <c r="B78" s="66" t="s">
        <v>69</v>
      </c>
      <c r="C78" s="66" t="s">
        <v>65</v>
      </c>
      <c r="D78" s="66" t="s">
        <v>66</v>
      </c>
      <c r="E78" s="67">
        <v>44453</v>
      </c>
      <c r="F78" s="67">
        <v>44519</v>
      </c>
      <c r="G78" s="68">
        <v>70070</v>
      </c>
      <c r="H78" s="66" t="s">
        <v>90</v>
      </c>
      <c r="I78" s="66" t="s">
        <v>77</v>
      </c>
      <c r="J78" s="66" t="e" vm="5">
        <v>#VALUE!</v>
      </c>
      <c r="K78" s="36">
        <f>Table1[[#This Row],[End Date]]-Table1[[#This Row],[Start Date]]</f>
        <v>66</v>
      </c>
      <c r="L78" s="71">
        <f>Table1[[#This Row],[Days in Program]]/30</f>
        <v>2.2000000000000002</v>
      </c>
      <c r="M78" s="42" t="str">
        <f>IF(Table1[[#This Row],[Months in Program]]&lt;1,"Less than 1",IF(Table1[[#This Row],[Months in Program]]&lt;2,"1",IF(Table1[[#This Row],[Months in Program]]&lt;3,"2","3+ months")))</f>
        <v>2</v>
      </c>
      <c r="N78" s="36" t="str">
        <f>IF(Table1[[#This Row],[Household Income]]&gt;=100000,"$100k or more","Less than $100k")</f>
        <v>Less than $100k</v>
      </c>
      <c r="O78" s="8"/>
      <c r="P78" s="5"/>
      <c r="Q78" s="5"/>
      <c r="R78" s="5"/>
      <c r="S78" s="5"/>
      <c r="T78" s="5"/>
    </row>
    <row r="79" spans="1:20" x14ac:dyDescent="0.6">
      <c r="A79" s="66">
        <v>290</v>
      </c>
      <c r="B79" s="66" t="s">
        <v>103</v>
      </c>
      <c r="C79" s="66" t="s">
        <v>65</v>
      </c>
      <c r="D79" s="66" t="s">
        <v>66</v>
      </c>
      <c r="E79" s="67">
        <v>44453</v>
      </c>
      <c r="F79" s="67">
        <v>44519</v>
      </c>
      <c r="G79" s="68">
        <v>70070</v>
      </c>
      <c r="H79" s="66" t="s">
        <v>90</v>
      </c>
      <c r="I79" s="66" t="s">
        <v>77</v>
      </c>
      <c r="J79" s="66" t="e" vm="7">
        <v>#VALUE!</v>
      </c>
      <c r="K79" s="36">
        <f>Table1[[#This Row],[End Date]]-Table1[[#This Row],[Start Date]]</f>
        <v>66</v>
      </c>
      <c r="L79" s="71">
        <f>Table1[[#This Row],[Days in Program]]/30</f>
        <v>2.2000000000000002</v>
      </c>
      <c r="M79" s="42" t="str">
        <f>IF(Table1[[#This Row],[Months in Program]]&lt;1,"Less than 1",IF(Table1[[#This Row],[Months in Program]]&lt;2,"1",IF(Table1[[#This Row],[Months in Program]]&lt;3,"2","3+ months")))</f>
        <v>2</v>
      </c>
      <c r="N79" s="36" t="str">
        <f>IF(Table1[[#This Row],[Household Income]]&gt;=100000,"$100k or more","Less than $100k")</f>
        <v>Less than $100k</v>
      </c>
      <c r="O79" s="8"/>
      <c r="P79" s="5"/>
      <c r="Q79" s="5"/>
      <c r="R79" s="5"/>
      <c r="S79" s="5"/>
      <c r="T79" s="5"/>
    </row>
    <row r="80" spans="1:20" x14ac:dyDescent="0.6">
      <c r="A80" s="66">
        <v>156</v>
      </c>
      <c r="B80" s="66" t="s">
        <v>64</v>
      </c>
      <c r="C80" s="66" t="s">
        <v>65</v>
      </c>
      <c r="D80" s="66" t="s">
        <v>66</v>
      </c>
      <c r="E80" s="67">
        <v>43810</v>
      </c>
      <c r="F80" s="67">
        <v>43876</v>
      </c>
      <c r="G80" s="68">
        <v>122257</v>
      </c>
      <c r="H80" s="66" t="s">
        <v>89</v>
      </c>
      <c r="I80" s="66" t="s">
        <v>68</v>
      </c>
      <c r="J80" s="66" t="e" vm="14">
        <v>#VALUE!</v>
      </c>
      <c r="K80" s="36">
        <f>Table1[[#This Row],[End Date]]-Table1[[#This Row],[Start Date]]</f>
        <v>66</v>
      </c>
      <c r="L80" s="71">
        <f>Table1[[#This Row],[Days in Program]]/30</f>
        <v>2.2000000000000002</v>
      </c>
      <c r="M80" s="42" t="str">
        <f>IF(Table1[[#This Row],[Months in Program]]&lt;1,"Less than 1",IF(Table1[[#This Row],[Months in Program]]&lt;2,"1",IF(Table1[[#This Row],[Months in Program]]&lt;3,"2","3+ months")))</f>
        <v>2</v>
      </c>
      <c r="N80" s="36" t="str">
        <f>IF(Table1[[#This Row],[Household Income]]&gt;=100000,"$100k or more","Less than $100k")</f>
        <v>$100k or more</v>
      </c>
      <c r="O80" s="8"/>
      <c r="P80" s="5"/>
      <c r="Q80" s="5"/>
      <c r="R80" s="5"/>
      <c r="S80" s="5"/>
      <c r="T80" s="5"/>
    </row>
    <row r="81" spans="1:20" x14ac:dyDescent="0.6">
      <c r="A81" s="66">
        <v>189</v>
      </c>
      <c r="B81" s="66" t="s">
        <v>64</v>
      </c>
      <c r="C81" s="66" t="s">
        <v>65</v>
      </c>
      <c r="D81" s="66" t="s">
        <v>74</v>
      </c>
      <c r="E81" s="67">
        <v>43618</v>
      </c>
      <c r="F81" s="67">
        <v>43685</v>
      </c>
      <c r="G81" s="68">
        <v>71251</v>
      </c>
      <c r="H81" s="66" t="s">
        <v>78</v>
      </c>
      <c r="I81" s="66" t="s">
        <v>79</v>
      </c>
      <c r="K81" s="36">
        <f>Table1[[#This Row],[End Date]]-Table1[[#This Row],[Start Date]]</f>
        <v>67</v>
      </c>
      <c r="L81" s="71">
        <f>Table1[[#This Row],[Days in Program]]/30</f>
        <v>2.2333333333333334</v>
      </c>
      <c r="M81" s="42" t="str">
        <f>IF(Table1[[#This Row],[Months in Program]]&lt;1,"Less than 1",IF(Table1[[#This Row],[Months in Program]]&lt;2,"1",IF(Table1[[#This Row],[Months in Program]]&lt;3,"2","3+ months")))</f>
        <v>2</v>
      </c>
      <c r="N81" s="36" t="str">
        <f>IF(Table1[[#This Row],[Household Income]]&gt;=100000,"$100k or more","Less than $100k")</f>
        <v>Less than $100k</v>
      </c>
      <c r="O81" s="8"/>
      <c r="P81" s="5"/>
      <c r="Q81" s="5"/>
      <c r="R81" s="5"/>
      <c r="S81" s="5"/>
      <c r="T81" s="5"/>
    </row>
    <row r="82" spans="1:20" x14ac:dyDescent="0.6">
      <c r="A82" s="66">
        <v>279</v>
      </c>
      <c r="B82" s="66" t="s">
        <v>103</v>
      </c>
      <c r="C82" s="66" t="s">
        <v>65</v>
      </c>
      <c r="D82" s="66" t="s">
        <v>74</v>
      </c>
      <c r="E82" s="67">
        <v>43618</v>
      </c>
      <c r="F82" s="67">
        <v>43685</v>
      </c>
      <c r="G82" s="68">
        <v>71251</v>
      </c>
      <c r="H82" s="66" t="s">
        <v>78</v>
      </c>
      <c r="I82" s="66" t="s">
        <v>79</v>
      </c>
      <c r="K82" s="36">
        <f>Table1[[#This Row],[End Date]]-Table1[[#This Row],[Start Date]]</f>
        <v>67</v>
      </c>
      <c r="L82" s="71">
        <f>Table1[[#This Row],[Days in Program]]/30</f>
        <v>2.2333333333333334</v>
      </c>
      <c r="M82" s="42" t="str">
        <f>IF(Table1[[#This Row],[Months in Program]]&lt;1,"Less than 1",IF(Table1[[#This Row],[Months in Program]]&lt;2,"1",IF(Table1[[#This Row],[Months in Program]]&lt;3,"2","3+ months")))</f>
        <v>2</v>
      </c>
      <c r="N82" s="36" t="str">
        <f>IF(Table1[[#This Row],[Household Income]]&gt;=100000,"$100k or more","Less than $100k")</f>
        <v>Less than $100k</v>
      </c>
      <c r="O82" s="8"/>
      <c r="P82" s="5"/>
      <c r="Q82" s="5"/>
      <c r="R82" s="5"/>
      <c r="S82" s="5"/>
      <c r="T82" s="5"/>
    </row>
    <row r="83" spans="1:20" x14ac:dyDescent="0.6">
      <c r="A83" s="66">
        <v>195</v>
      </c>
      <c r="B83" s="66" t="s">
        <v>69</v>
      </c>
      <c r="C83" s="66" t="s">
        <v>65</v>
      </c>
      <c r="D83" s="66" t="s">
        <v>66</v>
      </c>
      <c r="E83" s="67">
        <v>44130</v>
      </c>
      <c r="F83" s="67">
        <v>44197</v>
      </c>
      <c r="G83" s="68">
        <v>142071</v>
      </c>
      <c r="H83" s="66" t="s">
        <v>90</v>
      </c>
      <c r="I83" s="66" t="s">
        <v>68</v>
      </c>
      <c r="J83" s="66" t="e" vm="5">
        <v>#VALUE!</v>
      </c>
      <c r="K83" s="36">
        <f>Table1[[#This Row],[End Date]]-Table1[[#This Row],[Start Date]]</f>
        <v>67</v>
      </c>
      <c r="L83" s="71">
        <f>Table1[[#This Row],[Days in Program]]/30</f>
        <v>2.2333333333333334</v>
      </c>
      <c r="M83" s="42" t="str">
        <f>IF(Table1[[#This Row],[Months in Program]]&lt;1,"Less than 1",IF(Table1[[#This Row],[Months in Program]]&lt;2,"1",IF(Table1[[#This Row],[Months in Program]]&lt;3,"2","3+ months")))</f>
        <v>2</v>
      </c>
      <c r="N83" s="36" t="str">
        <f>IF(Table1[[#This Row],[Household Income]]&gt;=100000,"$100k or more","Less than $100k")</f>
        <v>$100k or more</v>
      </c>
      <c r="O83" s="8"/>
      <c r="P83" s="5"/>
      <c r="Q83" s="5"/>
      <c r="R83" s="5"/>
      <c r="S83" s="5"/>
      <c r="T83" s="5"/>
    </row>
    <row r="84" spans="1:20" x14ac:dyDescent="0.6">
      <c r="A84" s="66">
        <v>286</v>
      </c>
      <c r="B84" s="66" t="s">
        <v>103</v>
      </c>
      <c r="C84" s="66" t="s">
        <v>65</v>
      </c>
      <c r="D84" s="66" t="s">
        <v>66</v>
      </c>
      <c r="E84" s="67">
        <v>44130</v>
      </c>
      <c r="F84" s="67">
        <v>44197</v>
      </c>
      <c r="G84" s="68">
        <v>142071</v>
      </c>
      <c r="H84" s="66" t="s">
        <v>90</v>
      </c>
      <c r="I84" s="66" t="s">
        <v>68</v>
      </c>
      <c r="J84" s="66" t="e" vm="7">
        <v>#VALUE!</v>
      </c>
      <c r="K84" s="36">
        <f>Table1[[#This Row],[End Date]]-Table1[[#This Row],[Start Date]]</f>
        <v>67</v>
      </c>
      <c r="L84" s="71">
        <f>Table1[[#This Row],[Days in Program]]/30</f>
        <v>2.2333333333333334</v>
      </c>
      <c r="M84" s="42" t="str">
        <f>IF(Table1[[#This Row],[Months in Program]]&lt;1,"Less than 1",IF(Table1[[#This Row],[Months in Program]]&lt;2,"1",IF(Table1[[#This Row],[Months in Program]]&lt;3,"2","3+ months")))</f>
        <v>2</v>
      </c>
      <c r="N84" s="36" t="str">
        <f>IF(Table1[[#This Row],[Household Income]]&gt;=100000,"$100k or more","Less than $100k")</f>
        <v>$100k or more</v>
      </c>
      <c r="O84" s="8"/>
      <c r="P84" s="5"/>
      <c r="Q84" s="5"/>
      <c r="R84" s="5"/>
      <c r="S84" s="5"/>
      <c r="T84" s="5"/>
    </row>
    <row r="85" spans="1:20" x14ac:dyDescent="0.6">
      <c r="A85" s="66">
        <v>197</v>
      </c>
      <c r="B85" s="66" t="s">
        <v>64</v>
      </c>
      <c r="C85" s="66" t="s">
        <v>65</v>
      </c>
      <c r="D85" s="66" t="s">
        <v>74</v>
      </c>
      <c r="E85" s="67">
        <v>44147</v>
      </c>
      <c r="F85" s="67">
        <v>44215</v>
      </c>
      <c r="G85" s="68">
        <v>120793</v>
      </c>
      <c r="H85" s="66" t="s">
        <v>78</v>
      </c>
      <c r="I85" s="66" t="s">
        <v>75</v>
      </c>
      <c r="J85" s="66" t="e" vm="5">
        <v>#VALUE!</v>
      </c>
      <c r="K85" s="36">
        <f>Table1[[#This Row],[End Date]]-Table1[[#This Row],[Start Date]]</f>
        <v>68</v>
      </c>
      <c r="L85" s="71">
        <f>Table1[[#This Row],[Days in Program]]/30</f>
        <v>2.2666666666666666</v>
      </c>
      <c r="M85" s="42" t="str">
        <f>IF(Table1[[#This Row],[Months in Program]]&lt;1,"Less than 1",IF(Table1[[#This Row],[Months in Program]]&lt;2,"1",IF(Table1[[#This Row],[Months in Program]]&lt;3,"2","3+ months")))</f>
        <v>2</v>
      </c>
      <c r="N85" s="36" t="str">
        <f>IF(Table1[[#This Row],[Household Income]]&gt;=100000,"$100k or more","Less than $100k")</f>
        <v>$100k or more</v>
      </c>
      <c r="O85" s="8"/>
      <c r="P85" s="5"/>
      <c r="Q85" s="5"/>
      <c r="R85" s="5"/>
      <c r="S85" s="5"/>
      <c r="T85" s="5"/>
    </row>
    <row r="86" spans="1:20" x14ac:dyDescent="0.6">
      <c r="A86" s="66">
        <v>288</v>
      </c>
      <c r="B86" s="66" t="s">
        <v>103</v>
      </c>
      <c r="C86" s="66" t="s">
        <v>65</v>
      </c>
      <c r="D86" s="66" t="s">
        <v>74</v>
      </c>
      <c r="E86" s="67">
        <v>44147</v>
      </c>
      <c r="F86" s="67">
        <v>44215</v>
      </c>
      <c r="G86" s="68">
        <v>120793</v>
      </c>
      <c r="H86" s="66" t="s">
        <v>78</v>
      </c>
      <c r="I86" s="66" t="s">
        <v>75</v>
      </c>
      <c r="J86" s="66" t="e" vm="7">
        <v>#VALUE!</v>
      </c>
      <c r="K86" s="36">
        <f>Table1[[#This Row],[End Date]]-Table1[[#This Row],[Start Date]]</f>
        <v>68</v>
      </c>
      <c r="L86" s="71">
        <f>Table1[[#This Row],[Days in Program]]/30</f>
        <v>2.2666666666666666</v>
      </c>
      <c r="M86" s="42" t="str">
        <f>IF(Table1[[#This Row],[Months in Program]]&lt;1,"Less than 1",IF(Table1[[#This Row],[Months in Program]]&lt;2,"1",IF(Table1[[#This Row],[Months in Program]]&lt;3,"2","3+ months")))</f>
        <v>2</v>
      </c>
      <c r="N86" s="36" t="str">
        <f>IF(Table1[[#This Row],[Household Income]]&gt;=100000,"$100k or more","Less than $100k")</f>
        <v>$100k or more</v>
      </c>
      <c r="O86" s="8"/>
      <c r="P86" s="5"/>
      <c r="Q86" s="5"/>
      <c r="R86" s="5"/>
      <c r="S86" s="5"/>
      <c r="T86" s="5"/>
    </row>
    <row r="87" spans="1:20" x14ac:dyDescent="0.6">
      <c r="A87" s="66">
        <v>146</v>
      </c>
      <c r="B87" s="66" t="s">
        <v>69</v>
      </c>
      <c r="C87" s="66" t="s">
        <v>65</v>
      </c>
      <c r="D87" s="66" t="s">
        <v>74</v>
      </c>
      <c r="E87" s="67">
        <v>43360</v>
      </c>
      <c r="F87" s="67">
        <v>43430</v>
      </c>
      <c r="G87" s="68">
        <v>70782</v>
      </c>
      <c r="H87" s="66" t="s">
        <v>81</v>
      </c>
      <c r="I87" s="66" t="s">
        <v>83</v>
      </c>
      <c r="J87" s="66" t="e" vm="4">
        <v>#VALUE!</v>
      </c>
      <c r="K87" s="36">
        <f>Table1[[#This Row],[End Date]]-Table1[[#This Row],[Start Date]]</f>
        <v>70</v>
      </c>
      <c r="L87" s="71">
        <f>Table1[[#This Row],[Days in Program]]/30</f>
        <v>2.3333333333333335</v>
      </c>
      <c r="M87" s="42" t="str">
        <f>IF(Table1[[#This Row],[Months in Program]]&lt;1,"Less than 1",IF(Table1[[#This Row],[Months in Program]]&lt;2,"1",IF(Table1[[#This Row],[Months in Program]]&lt;3,"2","3+ months")))</f>
        <v>2</v>
      </c>
      <c r="N87" s="36" t="str">
        <f>IF(Table1[[#This Row],[Household Income]]&gt;=100000,"$100k or more","Less than $100k")</f>
        <v>Less than $100k</v>
      </c>
      <c r="O87" s="8"/>
      <c r="P87" s="5"/>
      <c r="Q87" s="5"/>
      <c r="R87" s="5"/>
      <c r="S87" s="5"/>
      <c r="T87" s="5"/>
    </row>
    <row r="88" spans="1:20" x14ac:dyDescent="0.6">
      <c r="A88" s="66">
        <v>187</v>
      </c>
      <c r="B88" s="66" t="s">
        <v>64</v>
      </c>
      <c r="C88" s="66" t="s">
        <v>76</v>
      </c>
      <c r="D88" s="66" t="s">
        <v>66</v>
      </c>
      <c r="E88" s="67">
        <v>43479</v>
      </c>
      <c r="F88" s="67">
        <v>43549</v>
      </c>
      <c r="G88" s="68">
        <v>78531</v>
      </c>
      <c r="H88" s="66" t="s">
        <v>89</v>
      </c>
      <c r="I88" s="66" t="s">
        <v>77</v>
      </c>
      <c r="J88" s="66" t="e" vm="13">
        <v>#VALUE!</v>
      </c>
      <c r="K88" s="36">
        <f>Table1[[#This Row],[End Date]]-Table1[[#This Row],[Start Date]]</f>
        <v>70</v>
      </c>
      <c r="L88" s="71">
        <f>Table1[[#This Row],[Days in Program]]/30</f>
        <v>2.3333333333333335</v>
      </c>
      <c r="M88" s="42" t="str">
        <f>IF(Table1[[#This Row],[Months in Program]]&lt;1,"Less than 1",IF(Table1[[#This Row],[Months in Program]]&lt;2,"1",IF(Table1[[#This Row],[Months in Program]]&lt;3,"2","3+ months")))</f>
        <v>2</v>
      </c>
      <c r="N88" s="36" t="str">
        <f>IF(Table1[[#This Row],[Household Income]]&gt;=100000,"$100k or more","Less than $100k")</f>
        <v>Less than $100k</v>
      </c>
      <c r="O88" s="8"/>
      <c r="P88" s="5"/>
      <c r="Q88" s="5"/>
      <c r="R88" s="5"/>
      <c r="S88" s="5"/>
      <c r="T88" s="5"/>
    </row>
    <row r="89" spans="1:20" x14ac:dyDescent="0.6">
      <c r="A89" s="66">
        <v>277</v>
      </c>
      <c r="B89" s="66" t="s">
        <v>103</v>
      </c>
      <c r="C89" s="66" t="s">
        <v>76</v>
      </c>
      <c r="D89" s="66" t="s">
        <v>66</v>
      </c>
      <c r="E89" s="67">
        <v>43479</v>
      </c>
      <c r="F89" s="67">
        <v>43549</v>
      </c>
      <c r="G89" s="68">
        <v>78531</v>
      </c>
      <c r="H89" s="66" t="s">
        <v>89</v>
      </c>
      <c r="I89" s="66" t="s">
        <v>77</v>
      </c>
      <c r="J89" s="66" t="e" vm="11">
        <v>#VALUE!</v>
      </c>
      <c r="K89" s="36">
        <f>Table1[[#This Row],[End Date]]-Table1[[#This Row],[Start Date]]</f>
        <v>70</v>
      </c>
      <c r="L89" s="71">
        <f>Table1[[#This Row],[Days in Program]]/30</f>
        <v>2.3333333333333335</v>
      </c>
      <c r="M89" s="42" t="str">
        <f>IF(Table1[[#This Row],[Months in Program]]&lt;1,"Less than 1",IF(Table1[[#This Row],[Months in Program]]&lt;2,"1",IF(Table1[[#This Row],[Months in Program]]&lt;3,"2","3+ months")))</f>
        <v>2</v>
      </c>
      <c r="N89" s="36" t="str">
        <f>IF(Table1[[#This Row],[Household Income]]&gt;=100000,"$100k or more","Less than $100k")</f>
        <v>Less than $100k</v>
      </c>
      <c r="O89" s="8"/>
      <c r="P89" s="5"/>
      <c r="Q89" s="5"/>
      <c r="R89" s="5"/>
      <c r="S89" s="5"/>
      <c r="T89" s="5"/>
    </row>
    <row r="90" spans="1:20" x14ac:dyDescent="0.6">
      <c r="A90" s="66">
        <v>186</v>
      </c>
      <c r="B90" s="66" t="s">
        <v>64</v>
      </c>
      <c r="C90" s="66" t="s">
        <v>76</v>
      </c>
      <c r="D90" s="66" t="s">
        <v>66</v>
      </c>
      <c r="E90" s="67">
        <v>43959</v>
      </c>
      <c r="F90" s="67">
        <v>44030</v>
      </c>
      <c r="G90" s="68">
        <v>84931</v>
      </c>
      <c r="H90" s="66" t="s">
        <v>73</v>
      </c>
      <c r="I90" s="66" t="s">
        <v>77</v>
      </c>
      <c r="J90" s="66" t="e" vm="13">
        <v>#VALUE!</v>
      </c>
      <c r="K90" s="36">
        <f>Table1[[#This Row],[End Date]]-Table1[[#This Row],[Start Date]]</f>
        <v>71</v>
      </c>
      <c r="L90" s="71">
        <f>Table1[[#This Row],[Days in Program]]/30</f>
        <v>2.3666666666666667</v>
      </c>
      <c r="M90" s="42" t="str">
        <f>IF(Table1[[#This Row],[Months in Program]]&lt;1,"Less than 1",IF(Table1[[#This Row],[Months in Program]]&lt;2,"1",IF(Table1[[#This Row],[Months in Program]]&lt;3,"2","3+ months")))</f>
        <v>2</v>
      </c>
      <c r="N90" s="36" t="str">
        <f>IF(Table1[[#This Row],[Household Income]]&gt;=100000,"$100k or more","Less than $100k")</f>
        <v>Less than $100k</v>
      </c>
      <c r="O90" s="8"/>
      <c r="P90" s="5"/>
      <c r="Q90" s="5"/>
      <c r="R90" s="5"/>
      <c r="S90" s="5"/>
      <c r="T90" s="5"/>
    </row>
    <row r="91" spans="1:20" x14ac:dyDescent="0.6">
      <c r="A91" s="66">
        <v>276</v>
      </c>
      <c r="B91" s="66" t="s">
        <v>103</v>
      </c>
      <c r="C91" s="66" t="s">
        <v>76</v>
      </c>
      <c r="D91" s="66" t="s">
        <v>66</v>
      </c>
      <c r="E91" s="67">
        <v>43959</v>
      </c>
      <c r="F91" s="67">
        <v>44030</v>
      </c>
      <c r="G91" s="68">
        <v>84931</v>
      </c>
      <c r="H91" s="66" t="s">
        <v>73</v>
      </c>
      <c r="I91" s="66" t="s">
        <v>77</v>
      </c>
      <c r="J91" s="66" t="e" vm="11">
        <v>#VALUE!</v>
      </c>
      <c r="K91" s="36">
        <f>Table1[[#This Row],[End Date]]-Table1[[#This Row],[Start Date]]</f>
        <v>71</v>
      </c>
      <c r="L91" s="71">
        <f>Table1[[#This Row],[Days in Program]]/30</f>
        <v>2.3666666666666667</v>
      </c>
      <c r="M91" s="42" t="str">
        <f>IF(Table1[[#This Row],[Months in Program]]&lt;1,"Less than 1",IF(Table1[[#This Row],[Months in Program]]&lt;2,"1",IF(Table1[[#This Row],[Months in Program]]&lt;3,"2","3+ months")))</f>
        <v>2</v>
      </c>
      <c r="N91" s="36" t="str">
        <f>IF(Table1[[#This Row],[Household Income]]&gt;=100000,"$100k or more","Less than $100k")</f>
        <v>Less than $100k</v>
      </c>
      <c r="O91" s="8"/>
      <c r="P91" s="5"/>
      <c r="Q91" s="5"/>
      <c r="R91" s="5"/>
      <c r="S91" s="5"/>
      <c r="T91" s="5"/>
    </row>
    <row r="92" spans="1:20" x14ac:dyDescent="0.6">
      <c r="A92" s="66">
        <v>171</v>
      </c>
      <c r="B92" s="66" t="s">
        <v>69</v>
      </c>
      <c r="C92" s="66" t="s">
        <v>91</v>
      </c>
      <c r="D92" s="66" t="s">
        <v>66</v>
      </c>
      <c r="E92" s="67">
        <v>43974</v>
      </c>
      <c r="F92" s="67">
        <v>44046</v>
      </c>
      <c r="G92" s="68">
        <v>101407</v>
      </c>
      <c r="H92" s="66" t="s">
        <v>73</v>
      </c>
      <c r="I92" s="66" t="s">
        <v>83</v>
      </c>
      <c r="J92" s="66" t="e" vm="3">
        <v>#VALUE!</v>
      </c>
      <c r="K92" s="36">
        <f>Table1[[#This Row],[End Date]]-Table1[[#This Row],[Start Date]]</f>
        <v>72</v>
      </c>
      <c r="L92" s="71">
        <f>Table1[[#This Row],[Days in Program]]/30</f>
        <v>2.4</v>
      </c>
      <c r="M92" s="42" t="str">
        <f>IF(Table1[[#This Row],[Months in Program]]&lt;1,"Less than 1",IF(Table1[[#This Row],[Months in Program]]&lt;2,"1",IF(Table1[[#This Row],[Months in Program]]&lt;3,"2","3+ months")))</f>
        <v>2</v>
      </c>
      <c r="N92" s="36" t="str">
        <f>IF(Table1[[#This Row],[Household Income]]&gt;=100000,"$100k or more","Less than $100k")</f>
        <v>$100k or more</v>
      </c>
      <c r="O92" s="8"/>
      <c r="P92" s="5"/>
      <c r="Q92" s="5"/>
      <c r="R92" s="5"/>
      <c r="S92" s="5"/>
      <c r="T92" s="5"/>
    </row>
    <row r="93" spans="1:20" x14ac:dyDescent="0.6">
      <c r="A93" s="66">
        <v>261</v>
      </c>
      <c r="B93" s="66" t="s">
        <v>103</v>
      </c>
      <c r="C93" s="66" t="s">
        <v>91</v>
      </c>
      <c r="D93" s="66" t="s">
        <v>66</v>
      </c>
      <c r="E93" s="67">
        <v>43974</v>
      </c>
      <c r="F93" s="67">
        <v>44046</v>
      </c>
      <c r="G93" s="68">
        <v>101407</v>
      </c>
      <c r="H93" s="66" t="s">
        <v>73</v>
      </c>
      <c r="I93" s="66" t="s">
        <v>83</v>
      </c>
      <c r="J93" s="66" t="e" vm="3">
        <v>#VALUE!</v>
      </c>
      <c r="K93" s="36">
        <f>Table1[[#This Row],[End Date]]-Table1[[#This Row],[Start Date]]</f>
        <v>72</v>
      </c>
      <c r="L93" s="71">
        <f>Table1[[#This Row],[Days in Program]]/30</f>
        <v>2.4</v>
      </c>
      <c r="M93" s="42" t="str">
        <f>IF(Table1[[#This Row],[Months in Program]]&lt;1,"Less than 1",IF(Table1[[#This Row],[Months in Program]]&lt;2,"1",IF(Table1[[#This Row],[Months in Program]]&lt;3,"2","3+ months")))</f>
        <v>2</v>
      </c>
      <c r="N93" s="36" t="str">
        <f>IF(Table1[[#This Row],[Household Income]]&gt;=100000,"$100k or more","Less than $100k")</f>
        <v>$100k or more</v>
      </c>
      <c r="O93" s="8"/>
      <c r="P93" s="5"/>
      <c r="Q93" s="5"/>
      <c r="R93" s="5"/>
      <c r="S93" s="5"/>
      <c r="T93" s="5"/>
    </row>
    <row r="94" spans="1:20" x14ac:dyDescent="0.6">
      <c r="A94" s="66">
        <v>122</v>
      </c>
      <c r="B94" s="66" t="s">
        <v>64</v>
      </c>
      <c r="C94" s="66" t="s">
        <v>80</v>
      </c>
      <c r="D94" s="66" t="s">
        <v>66</v>
      </c>
      <c r="E94" s="67">
        <v>43644</v>
      </c>
      <c r="F94" s="67">
        <v>43717</v>
      </c>
      <c r="G94" s="68">
        <v>116557</v>
      </c>
      <c r="H94" s="66" t="s">
        <v>73</v>
      </c>
      <c r="I94" s="66" t="s">
        <v>79</v>
      </c>
      <c r="J94" s="66" t="e" vm="6">
        <v>#VALUE!</v>
      </c>
      <c r="K94" s="36">
        <f>Table1[[#This Row],[End Date]]-Table1[[#This Row],[Start Date]]</f>
        <v>73</v>
      </c>
      <c r="L94" s="71">
        <f>Table1[[#This Row],[Days in Program]]/30</f>
        <v>2.4333333333333331</v>
      </c>
      <c r="M94" s="42" t="str">
        <f>IF(Table1[[#This Row],[Months in Program]]&lt;1,"Less than 1",IF(Table1[[#This Row],[Months in Program]]&lt;2,"1",IF(Table1[[#This Row],[Months in Program]]&lt;3,"2","3+ months")))</f>
        <v>2</v>
      </c>
      <c r="N94" s="36" t="str">
        <f>IF(Table1[[#This Row],[Household Income]]&gt;=100000,"$100k or more","Less than $100k")</f>
        <v>$100k or more</v>
      </c>
      <c r="O94" s="8"/>
      <c r="P94" s="5"/>
      <c r="Q94" s="5"/>
      <c r="R94" s="5"/>
      <c r="S94" s="5"/>
      <c r="T94" s="5"/>
    </row>
    <row r="95" spans="1:20" x14ac:dyDescent="0.6">
      <c r="A95" s="66">
        <v>256</v>
      </c>
      <c r="B95" s="66" t="s">
        <v>103</v>
      </c>
      <c r="C95" s="66" t="s">
        <v>65</v>
      </c>
      <c r="D95" s="66" t="s">
        <v>66</v>
      </c>
      <c r="E95" s="67">
        <v>44255</v>
      </c>
      <c r="F95" s="67">
        <v>44330</v>
      </c>
      <c r="G95" s="68">
        <v>103922</v>
      </c>
      <c r="H95" s="66" t="s">
        <v>89</v>
      </c>
      <c r="I95" s="66" t="s">
        <v>83</v>
      </c>
      <c r="J95" s="66" t="e" vm="9">
        <v>#VALUE!</v>
      </c>
      <c r="K95" s="36">
        <f>Table1[[#This Row],[End Date]]-Table1[[#This Row],[Start Date]]</f>
        <v>75</v>
      </c>
      <c r="L95" s="71">
        <f>Table1[[#This Row],[Days in Program]]/30</f>
        <v>2.5</v>
      </c>
      <c r="M95" s="42" t="str">
        <f>IF(Table1[[#This Row],[Months in Program]]&lt;1,"Less than 1",IF(Table1[[#This Row],[Months in Program]]&lt;2,"1",IF(Table1[[#This Row],[Months in Program]]&lt;3,"2","3+ months")))</f>
        <v>2</v>
      </c>
      <c r="N95" s="36" t="str">
        <f>IF(Table1[[#This Row],[Household Income]]&gt;=100000,"$100k or more","Less than $100k")</f>
        <v>$100k or more</v>
      </c>
      <c r="O95" s="8"/>
      <c r="P95" s="5"/>
      <c r="Q95" s="5"/>
      <c r="R95" s="5"/>
      <c r="S95" s="5"/>
      <c r="T95" s="5"/>
    </row>
    <row r="96" spans="1:20" x14ac:dyDescent="0.6">
      <c r="A96" s="66">
        <v>301</v>
      </c>
      <c r="B96" s="66" t="s">
        <v>103</v>
      </c>
      <c r="C96" s="66" t="s">
        <v>65</v>
      </c>
      <c r="D96" s="66" t="s">
        <v>125</v>
      </c>
      <c r="E96" s="67">
        <v>44255</v>
      </c>
      <c r="F96" s="67">
        <v>44330</v>
      </c>
      <c r="G96" s="68">
        <v>103922</v>
      </c>
      <c r="H96" s="66" t="s">
        <v>89</v>
      </c>
      <c r="I96" s="66" t="s">
        <v>83</v>
      </c>
      <c r="J96" s="66" t="e" vm="11">
        <v>#VALUE!</v>
      </c>
      <c r="K96" s="36">
        <f>Table1[[#This Row],[End Date]]-Table1[[#This Row],[Start Date]]</f>
        <v>75</v>
      </c>
      <c r="L96" s="71">
        <f>Table1[[#This Row],[Days in Program]]/30</f>
        <v>2.5</v>
      </c>
      <c r="M96" s="42" t="str">
        <f>IF(Table1[[#This Row],[Months in Program]]&lt;1,"Less than 1",IF(Table1[[#This Row],[Months in Program]]&lt;2,"1",IF(Table1[[#This Row],[Months in Program]]&lt;3,"2","3+ months")))</f>
        <v>2</v>
      </c>
      <c r="N96" s="36" t="str">
        <f>IF(Table1[[#This Row],[Household Income]]&gt;=100000,"$100k or more","Less than $100k")</f>
        <v>$100k or more</v>
      </c>
      <c r="O96" s="8"/>
      <c r="P96" s="5"/>
      <c r="Q96" s="5"/>
      <c r="R96" s="5"/>
      <c r="S96" s="5"/>
      <c r="T96" s="5"/>
    </row>
    <row r="97" spans="1:20" x14ac:dyDescent="0.6">
      <c r="A97" s="66">
        <v>138</v>
      </c>
      <c r="B97" s="66" t="s">
        <v>64</v>
      </c>
      <c r="C97" s="66" t="s">
        <v>87</v>
      </c>
      <c r="D97" s="66" t="s">
        <v>66</v>
      </c>
      <c r="E97" s="67">
        <v>43689</v>
      </c>
      <c r="F97" s="67">
        <v>43764</v>
      </c>
      <c r="G97" s="68">
        <v>132850</v>
      </c>
      <c r="H97" s="66" t="s">
        <v>71</v>
      </c>
      <c r="I97" s="66" t="s">
        <v>68</v>
      </c>
      <c r="J97" s="66" t="e" vm="4">
        <v>#VALUE!</v>
      </c>
      <c r="K97" s="36">
        <f>Table1[[#This Row],[End Date]]-Table1[[#This Row],[Start Date]]</f>
        <v>75</v>
      </c>
      <c r="L97" s="71">
        <f>Table1[[#This Row],[Days in Program]]/30</f>
        <v>2.5</v>
      </c>
      <c r="M97" s="42" t="str">
        <f>IF(Table1[[#This Row],[Months in Program]]&lt;1,"Less than 1",IF(Table1[[#This Row],[Months in Program]]&lt;2,"1",IF(Table1[[#This Row],[Months in Program]]&lt;3,"2","3+ months")))</f>
        <v>2</v>
      </c>
      <c r="N97" s="36" t="str">
        <f>IF(Table1[[#This Row],[Household Income]]&gt;=100000,"$100k or more","Less than $100k")</f>
        <v>$100k or more</v>
      </c>
      <c r="O97" s="8"/>
      <c r="P97" s="5"/>
      <c r="Q97" s="5"/>
      <c r="R97" s="5"/>
      <c r="S97" s="5"/>
      <c r="T97" s="5"/>
    </row>
    <row r="98" spans="1:20" x14ac:dyDescent="0.6">
      <c r="A98" s="66">
        <v>154</v>
      </c>
      <c r="B98" s="66" t="s">
        <v>64</v>
      </c>
      <c r="C98" s="66" t="s">
        <v>65</v>
      </c>
      <c r="D98" s="66" t="s">
        <v>66</v>
      </c>
      <c r="E98" s="67">
        <v>43077</v>
      </c>
      <c r="F98" s="67">
        <v>43152</v>
      </c>
      <c r="G98" s="68">
        <v>152895</v>
      </c>
      <c r="H98" s="66" t="s">
        <v>89</v>
      </c>
      <c r="I98" s="66" t="s">
        <v>86</v>
      </c>
      <c r="J98" s="66" t="e" vm="14">
        <v>#VALUE!</v>
      </c>
      <c r="K98" s="36">
        <f>Table1[[#This Row],[End Date]]-Table1[[#This Row],[Start Date]]</f>
        <v>75</v>
      </c>
      <c r="L98" s="71">
        <f>Table1[[#This Row],[Days in Program]]/30</f>
        <v>2.5</v>
      </c>
      <c r="M98" s="42" t="str">
        <f>IF(Table1[[#This Row],[Months in Program]]&lt;1,"Less than 1",IF(Table1[[#This Row],[Months in Program]]&lt;2,"1",IF(Table1[[#This Row],[Months in Program]]&lt;3,"2","3+ months")))</f>
        <v>2</v>
      </c>
      <c r="N98" s="36" t="str">
        <f>IF(Table1[[#This Row],[Household Income]]&gt;=100000,"$100k or more","Less than $100k")</f>
        <v>$100k or more</v>
      </c>
      <c r="O98" s="8"/>
      <c r="P98" s="5"/>
      <c r="Q98" s="5"/>
      <c r="R98" s="5"/>
      <c r="S98" s="5"/>
      <c r="T98" s="5"/>
    </row>
    <row r="99" spans="1:20" x14ac:dyDescent="0.6">
      <c r="A99" s="66">
        <v>177</v>
      </c>
      <c r="B99" s="66" t="s">
        <v>69</v>
      </c>
      <c r="C99" s="66" t="s">
        <v>91</v>
      </c>
      <c r="D99" s="66" t="s">
        <v>74</v>
      </c>
      <c r="E99" s="67">
        <v>43844</v>
      </c>
      <c r="F99" s="67">
        <v>43921</v>
      </c>
      <c r="G99" s="68">
        <v>74336</v>
      </c>
      <c r="H99" s="66" t="s">
        <v>78</v>
      </c>
      <c r="I99" s="66" t="s">
        <v>68</v>
      </c>
      <c r="J99" s="66" t="e" vm="8">
        <v>#VALUE!</v>
      </c>
      <c r="K99" s="36">
        <f>Table1[[#This Row],[End Date]]-Table1[[#This Row],[Start Date]]</f>
        <v>77</v>
      </c>
      <c r="L99" s="71">
        <f>Table1[[#This Row],[Days in Program]]/30</f>
        <v>2.5666666666666669</v>
      </c>
      <c r="M99" s="42" t="str">
        <f>IF(Table1[[#This Row],[Months in Program]]&lt;1,"Less than 1",IF(Table1[[#This Row],[Months in Program]]&lt;2,"1",IF(Table1[[#This Row],[Months in Program]]&lt;3,"2","3+ months")))</f>
        <v>2</v>
      </c>
      <c r="N99" s="36" t="str">
        <f>IF(Table1[[#This Row],[Household Income]]&gt;=100000,"$100k or more","Less than $100k")</f>
        <v>Less than $100k</v>
      </c>
      <c r="O99" s="8"/>
      <c r="P99" s="5"/>
      <c r="Q99" s="5"/>
      <c r="R99" s="5"/>
      <c r="S99" s="5"/>
      <c r="T99" s="5"/>
    </row>
    <row r="100" spans="1:20" x14ac:dyDescent="0.6">
      <c r="A100" s="66">
        <v>267</v>
      </c>
      <c r="B100" s="66" t="s">
        <v>103</v>
      </c>
      <c r="C100" s="66" t="s">
        <v>91</v>
      </c>
      <c r="D100" s="66" t="s">
        <v>74</v>
      </c>
      <c r="E100" s="67">
        <v>43844</v>
      </c>
      <c r="F100" s="67">
        <v>43921</v>
      </c>
      <c r="G100" s="68">
        <v>74336</v>
      </c>
      <c r="H100" s="66" t="s">
        <v>78</v>
      </c>
      <c r="I100" s="66" t="s">
        <v>68</v>
      </c>
      <c r="J100" s="66" t="e" vm="9">
        <v>#VALUE!</v>
      </c>
      <c r="K100" s="36">
        <f>Table1[[#This Row],[End Date]]-Table1[[#This Row],[Start Date]]</f>
        <v>77</v>
      </c>
      <c r="L100" s="71">
        <f>Table1[[#This Row],[Days in Program]]/30</f>
        <v>2.5666666666666669</v>
      </c>
      <c r="M100" s="42" t="str">
        <f>IF(Table1[[#This Row],[Months in Program]]&lt;1,"Less than 1",IF(Table1[[#This Row],[Months in Program]]&lt;2,"1",IF(Table1[[#This Row],[Months in Program]]&lt;3,"2","3+ months")))</f>
        <v>2</v>
      </c>
      <c r="N100" s="36" t="str">
        <f>IF(Table1[[#This Row],[Household Income]]&gt;=100000,"$100k or more","Less than $100k")</f>
        <v>Less than $100k</v>
      </c>
      <c r="O100" s="8"/>
      <c r="P100" s="5"/>
      <c r="Q100" s="5"/>
      <c r="R100" s="5"/>
      <c r="S100" s="5"/>
      <c r="T100" s="5"/>
    </row>
    <row r="101" spans="1:20" x14ac:dyDescent="0.6">
      <c r="A101" s="66">
        <v>196</v>
      </c>
      <c r="B101" s="66" t="s">
        <v>69</v>
      </c>
      <c r="C101" s="66" t="s">
        <v>65</v>
      </c>
      <c r="D101" s="66" t="s">
        <v>66</v>
      </c>
      <c r="E101" s="67">
        <v>44042</v>
      </c>
      <c r="F101" s="67">
        <v>44120</v>
      </c>
      <c r="G101" s="68">
        <v>128909</v>
      </c>
      <c r="H101" s="66" t="s">
        <v>89</v>
      </c>
      <c r="I101" s="66" t="s">
        <v>68</v>
      </c>
      <c r="J101" s="66" t="e" vm="5">
        <v>#VALUE!</v>
      </c>
      <c r="K101" s="36">
        <f>Table1[[#This Row],[End Date]]-Table1[[#This Row],[Start Date]]</f>
        <v>78</v>
      </c>
      <c r="L101" s="71">
        <f>Table1[[#This Row],[Days in Program]]/30</f>
        <v>2.6</v>
      </c>
      <c r="M101" s="42" t="str">
        <f>IF(Table1[[#This Row],[Months in Program]]&lt;1,"Less than 1",IF(Table1[[#This Row],[Months in Program]]&lt;2,"1",IF(Table1[[#This Row],[Months in Program]]&lt;3,"2","3+ months")))</f>
        <v>2</v>
      </c>
      <c r="N101" s="36" t="str">
        <f>IF(Table1[[#This Row],[Household Income]]&gt;=100000,"$100k or more","Less than $100k")</f>
        <v>$100k or more</v>
      </c>
      <c r="O101" s="8"/>
      <c r="P101" s="5"/>
      <c r="Q101" s="5"/>
      <c r="R101" s="5"/>
      <c r="S101" s="5"/>
      <c r="T101" s="5"/>
    </row>
    <row r="102" spans="1:20" x14ac:dyDescent="0.6">
      <c r="A102" s="66">
        <v>287</v>
      </c>
      <c r="B102" s="66" t="s">
        <v>103</v>
      </c>
      <c r="C102" s="66" t="s">
        <v>65</v>
      </c>
      <c r="D102" s="66" t="s">
        <v>66</v>
      </c>
      <c r="E102" s="67">
        <v>44042</v>
      </c>
      <c r="F102" s="67">
        <v>44120</v>
      </c>
      <c r="G102" s="68">
        <v>128909</v>
      </c>
      <c r="H102" s="66" t="s">
        <v>89</v>
      </c>
      <c r="I102" s="66" t="s">
        <v>68</v>
      </c>
      <c r="J102" s="66" t="e" vm="7">
        <v>#VALUE!</v>
      </c>
      <c r="K102" s="36">
        <f>Table1[[#This Row],[End Date]]-Table1[[#This Row],[Start Date]]</f>
        <v>78</v>
      </c>
      <c r="L102" s="71">
        <f>Table1[[#This Row],[Days in Program]]/30</f>
        <v>2.6</v>
      </c>
      <c r="M102" s="42" t="str">
        <f>IF(Table1[[#This Row],[Months in Program]]&lt;1,"Less than 1",IF(Table1[[#This Row],[Months in Program]]&lt;2,"1",IF(Table1[[#This Row],[Months in Program]]&lt;3,"2","3+ months")))</f>
        <v>2</v>
      </c>
      <c r="N102" s="36" t="str">
        <f>IF(Table1[[#This Row],[Household Income]]&gt;=100000,"$100k or more","Less than $100k")</f>
        <v>$100k or more</v>
      </c>
      <c r="O102" s="8"/>
      <c r="P102" s="5"/>
      <c r="Q102" s="5"/>
      <c r="R102" s="5"/>
      <c r="S102" s="5"/>
      <c r="T102" s="5"/>
    </row>
    <row r="103" spans="1:20" x14ac:dyDescent="0.6">
      <c r="A103" s="66">
        <v>105</v>
      </c>
      <c r="B103" s="66" t="s">
        <v>69</v>
      </c>
      <c r="C103" s="66" t="s">
        <v>65</v>
      </c>
      <c r="D103" s="66" t="s">
        <v>66</v>
      </c>
      <c r="E103" s="67">
        <v>43700</v>
      </c>
      <c r="F103" s="67">
        <v>43779</v>
      </c>
      <c r="G103" s="68">
        <v>61752</v>
      </c>
      <c r="H103" s="66" t="s">
        <v>71</v>
      </c>
      <c r="I103" s="66" t="s">
        <v>68</v>
      </c>
      <c r="J103" s="66" t="e" vm="1">
        <v>#VALUE!</v>
      </c>
      <c r="K103" s="36">
        <f>Table1[[#This Row],[End Date]]-Table1[[#This Row],[Start Date]]</f>
        <v>79</v>
      </c>
      <c r="L103" s="71">
        <f>Table1[[#This Row],[Days in Program]]/30</f>
        <v>2.6333333333333333</v>
      </c>
      <c r="M103" s="42" t="str">
        <f>IF(Table1[[#This Row],[Months in Program]]&lt;1,"Less than 1",IF(Table1[[#This Row],[Months in Program]]&lt;2,"1",IF(Table1[[#This Row],[Months in Program]]&lt;3,"2","3+ months")))</f>
        <v>2</v>
      </c>
      <c r="N103" s="36" t="str">
        <f>IF(Table1[[#This Row],[Household Income]]&gt;=100000,"$100k or more","Less than $100k")</f>
        <v>Less than $100k</v>
      </c>
      <c r="O103" s="8"/>
      <c r="P103" s="5"/>
      <c r="Q103" s="5"/>
      <c r="R103" s="5"/>
      <c r="S103" s="5"/>
      <c r="T103" s="5"/>
    </row>
    <row r="104" spans="1:20" x14ac:dyDescent="0.6">
      <c r="A104" s="66">
        <v>254</v>
      </c>
      <c r="B104" s="66" t="s">
        <v>103</v>
      </c>
      <c r="C104" s="66" t="s">
        <v>65</v>
      </c>
      <c r="D104" s="66" t="s">
        <v>66</v>
      </c>
      <c r="E104" s="67">
        <v>44463</v>
      </c>
      <c r="F104" s="67">
        <v>44544</v>
      </c>
      <c r="G104" s="68">
        <v>66487</v>
      </c>
      <c r="H104" s="66" t="s">
        <v>89</v>
      </c>
      <c r="I104" s="66" t="s">
        <v>83</v>
      </c>
      <c r="J104" s="66" t="e" vm="9">
        <v>#VALUE!</v>
      </c>
      <c r="K104" s="36">
        <f>Table1[[#This Row],[End Date]]-Table1[[#This Row],[Start Date]]</f>
        <v>81</v>
      </c>
      <c r="L104" s="71">
        <f>Table1[[#This Row],[Days in Program]]/30</f>
        <v>2.7</v>
      </c>
      <c r="M104" s="42" t="str">
        <f>IF(Table1[[#This Row],[Months in Program]]&lt;1,"Less than 1",IF(Table1[[#This Row],[Months in Program]]&lt;2,"1",IF(Table1[[#This Row],[Months in Program]]&lt;3,"2","3+ months")))</f>
        <v>2</v>
      </c>
      <c r="N104" s="36" t="str">
        <f>IF(Table1[[#This Row],[Household Income]]&gt;=100000,"$100k or more","Less than $100k")</f>
        <v>Less than $100k</v>
      </c>
      <c r="O104" s="8"/>
      <c r="P104" s="5"/>
      <c r="Q104" s="5"/>
      <c r="R104" s="5"/>
      <c r="S104" s="5"/>
      <c r="T104" s="5"/>
    </row>
    <row r="105" spans="1:20" x14ac:dyDescent="0.6">
      <c r="A105" s="66">
        <v>299</v>
      </c>
      <c r="B105" s="66" t="s">
        <v>103</v>
      </c>
      <c r="C105" s="66" t="s">
        <v>65</v>
      </c>
      <c r="D105" s="66" t="s">
        <v>66</v>
      </c>
      <c r="E105" s="67">
        <v>44463</v>
      </c>
      <c r="F105" s="67">
        <v>44544</v>
      </c>
      <c r="G105" s="68">
        <v>66487</v>
      </c>
      <c r="H105" s="66" t="s">
        <v>89</v>
      </c>
      <c r="I105" s="66" t="s">
        <v>83</v>
      </c>
      <c r="J105" s="66" t="e" vm="11">
        <v>#VALUE!</v>
      </c>
      <c r="K105" s="36">
        <f>Table1[[#This Row],[End Date]]-Table1[[#This Row],[Start Date]]</f>
        <v>81</v>
      </c>
      <c r="L105" s="71">
        <f>Table1[[#This Row],[Days in Program]]/30</f>
        <v>2.7</v>
      </c>
      <c r="M105" s="42" t="str">
        <f>IF(Table1[[#This Row],[Months in Program]]&lt;1,"Less than 1",IF(Table1[[#This Row],[Months in Program]]&lt;2,"1",IF(Table1[[#This Row],[Months in Program]]&lt;3,"2","3+ months")))</f>
        <v>2</v>
      </c>
      <c r="N105" s="36" t="str">
        <f>IF(Table1[[#This Row],[Household Income]]&gt;=100000,"$100k or more","Less than $100k")</f>
        <v>Less than $100k</v>
      </c>
      <c r="O105" s="8"/>
      <c r="P105" s="5"/>
      <c r="Q105" s="5"/>
      <c r="R105" s="5"/>
      <c r="S105" s="5"/>
      <c r="T105" s="5"/>
    </row>
    <row r="106" spans="1:20" x14ac:dyDescent="0.6">
      <c r="A106" s="66">
        <v>295</v>
      </c>
      <c r="B106" s="66" t="s">
        <v>103</v>
      </c>
      <c r="C106" s="66" t="s">
        <v>65</v>
      </c>
      <c r="D106" s="66" t="s">
        <v>66</v>
      </c>
      <c r="E106" s="67">
        <v>44162</v>
      </c>
      <c r="F106" s="67">
        <v>44244</v>
      </c>
      <c r="G106" s="68">
        <v>66161</v>
      </c>
      <c r="H106" s="66" t="s">
        <v>89</v>
      </c>
      <c r="I106" s="66" t="s">
        <v>83</v>
      </c>
      <c r="J106" s="66" t="e" vm="10">
        <v>#VALUE!</v>
      </c>
      <c r="K106" s="36">
        <f>Table1[[#This Row],[End Date]]-Table1[[#This Row],[Start Date]]</f>
        <v>82</v>
      </c>
      <c r="L106" s="71">
        <f>Table1[[#This Row],[Days in Program]]/30</f>
        <v>2.7333333333333334</v>
      </c>
      <c r="M106" s="42" t="str">
        <f>IF(Table1[[#This Row],[Months in Program]]&lt;1,"Less than 1",IF(Table1[[#This Row],[Months in Program]]&lt;2,"1",IF(Table1[[#This Row],[Months in Program]]&lt;3,"2","3+ months")))</f>
        <v>2</v>
      </c>
      <c r="N106" s="36" t="str">
        <f>IF(Table1[[#This Row],[Household Income]]&gt;=100000,"$100k or more","Less than $100k")</f>
        <v>Less than $100k</v>
      </c>
      <c r="O106" s="8"/>
      <c r="P106" s="5"/>
      <c r="Q106" s="5"/>
      <c r="R106" s="5"/>
      <c r="S106" s="5"/>
      <c r="T106" s="5"/>
    </row>
    <row r="107" spans="1:20" x14ac:dyDescent="0.6">
      <c r="A107" s="66">
        <v>250</v>
      </c>
      <c r="B107" s="66" t="s">
        <v>64</v>
      </c>
      <c r="C107" s="66" t="s">
        <v>65</v>
      </c>
      <c r="D107" s="66" t="s">
        <v>66</v>
      </c>
      <c r="E107" s="67">
        <v>44162</v>
      </c>
      <c r="F107" s="67">
        <v>44244</v>
      </c>
      <c r="G107" s="68">
        <v>66161</v>
      </c>
      <c r="H107" s="66" t="s">
        <v>89</v>
      </c>
      <c r="I107" s="66" t="s">
        <v>83</v>
      </c>
      <c r="J107" s="66" t="e" vm="11">
        <v>#VALUE!</v>
      </c>
      <c r="K107" s="36">
        <f>Table1[[#This Row],[End Date]]-Table1[[#This Row],[Start Date]]</f>
        <v>82</v>
      </c>
      <c r="L107" s="71">
        <f>Table1[[#This Row],[Days in Program]]/30</f>
        <v>2.7333333333333334</v>
      </c>
      <c r="M107" s="42" t="str">
        <f>IF(Table1[[#This Row],[Months in Program]]&lt;1,"Less than 1",IF(Table1[[#This Row],[Months in Program]]&lt;2,"1",IF(Table1[[#This Row],[Months in Program]]&lt;3,"2","3+ months")))</f>
        <v>2</v>
      </c>
      <c r="N107" s="36" t="str">
        <f>IF(Table1[[#This Row],[Household Income]]&gt;=100000,"$100k or more","Less than $100k")</f>
        <v>Less than $100k</v>
      </c>
      <c r="O107" s="8"/>
      <c r="P107" s="5"/>
      <c r="Q107" s="5"/>
      <c r="R107" s="5"/>
      <c r="S107" s="5"/>
      <c r="T107" s="5"/>
    </row>
    <row r="108" spans="1:20" x14ac:dyDescent="0.6">
      <c r="A108" s="66">
        <v>191</v>
      </c>
      <c r="B108" s="66" t="s">
        <v>69</v>
      </c>
      <c r="C108" s="66" t="s">
        <v>65</v>
      </c>
      <c r="D108" s="66" t="s">
        <v>74</v>
      </c>
      <c r="E108" s="67">
        <v>43241</v>
      </c>
      <c r="F108" s="67">
        <v>43325</v>
      </c>
      <c r="G108" s="68">
        <v>70824</v>
      </c>
      <c r="H108" s="66" t="s">
        <v>78</v>
      </c>
      <c r="I108" s="66" t="s">
        <v>83</v>
      </c>
      <c r="J108" s="66" t="e" vm="13">
        <v>#VALUE!</v>
      </c>
      <c r="K108" s="36">
        <f>Table1[[#This Row],[End Date]]-Table1[[#This Row],[Start Date]]</f>
        <v>84</v>
      </c>
      <c r="L108" s="71">
        <f>Table1[[#This Row],[Days in Program]]/30</f>
        <v>2.8</v>
      </c>
      <c r="M108" s="42" t="str">
        <f>IF(Table1[[#This Row],[Months in Program]]&lt;1,"Less than 1",IF(Table1[[#This Row],[Months in Program]]&lt;2,"1",IF(Table1[[#This Row],[Months in Program]]&lt;3,"2","3+ months")))</f>
        <v>2</v>
      </c>
      <c r="N108" s="36" t="str">
        <f>IF(Table1[[#This Row],[Household Income]]&gt;=100000,"$100k or more","Less than $100k")</f>
        <v>Less than $100k</v>
      </c>
      <c r="O108" s="8"/>
      <c r="P108" s="5"/>
      <c r="Q108" s="5"/>
      <c r="R108" s="5"/>
      <c r="S108" s="5"/>
      <c r="T108" s="5"/>
    </row>
    <row r="109" spans="1:20" x14ac:dyDescent="0.6">
      <c r="A109" s="66">
        <v>282</v>
      </c>
      <c r="B109" s="66" t="s">
        <v>103</v>
      </c>
      <c r="C109" s="66" t="s">
        <v>65</v>
      </c>
      <c r="D109" s="66" t="s">
        <v>74</v>
      </c>
      <c r="E109" s="67">
        <v>43241</v>
      </c>
      <c r="F109" s="67">
        <v>43325</v>
      </c>
      <c r="G109" s="68">
        <v>70824</v>
      </c>
      <c r="H109" s="66" t="s">
        <v>78</v>
      </c>
      <c r="I109" s="66" t="s">
        <v>83</v>
      </c>
      <c r="J109" s="66" t="e" vm="2">
        <v>#VALUE!</v>
      </c>
      <c r="K109" s="36">
        <f>Table1[[#This Row],[End Date]]-Table1[[#This Row],[Start Date]]</f>
        <v>84</v>
      </c>
      <c r="L109" s="71">
        <f>Table1[[#This Row],[Days in Program]]/30</f>
        <v>2.8</v>
      </c>
      <c r="M109" s="42" t="str">
        <f>IF(Table1[[#This Row],[Months in Program]]&lt;1,"Less than 1",IF(Table1[[#This Row],[Months in Program]]&lt;2,"1",IF(Table1[[#This Row],[Months in Program]]&lt;3,"2","3+ months")))</f>
        <v>2</v>
      </c>
      <c r="N109" s="36" t="str">
        <f>IF(Table1[[#This Row],[Household Income]]&gt;=100000,"$100k or more","Less than $100k")</f>
        <v>Less than $100k</v>
      </c>
      <c r="O109" s="8"/>
      <c r="P109" s="5"/>
      <c r="Q109" s="5"/>
      <c r="R109" s="5"/>
      <c r="S109" s="5"/>
      <c r="T109" s="5"/>
    </row>
    <row r="110" spans="1:20" x14ac:dyDescent="0.6">
      <c r="A110" s="66">
        <v>117</v>
      </c>
      <c r="B110" s="66" t="s">
        <v>69</v>
      </c>
      <c r="C110" s="66" t="s">
        <v>76</v>
      </c>
      <c r="D110" s="66" t="s">
        <v>74</v>
      </c>
      <c r="E110" s="67">
        <v>43825</v>
      </c>
      <c r="F110" s="67">
        <v>43909</v>
      </c>
      <c r="G110" s="68">
        <v>127070</v>
      </c>
      <c r="H110" s="66" t="s">
        <v>73</v>
      </c>
      <c r="I110" s="66" t="s">
        <v>77</v>
      </c>
      <c r="J110" s="66" t="e" vm="6">
        <v>#VALUE!</v>
      </c>
      <c r="K110" s="36">
        <f>Table1[[#This Row],[End Date]]-Table1[[#This Row],[Start Date]]</f>
        <v>84</v>
      </c>
      <c r="L110" s="71">
        <f>Table1[[#This Row],[Days in Program]]/30</f>
        <v>2.8</v>
      </c>
      <c r="M110" s="42" t="str">
        <f>IF(Table1[[#This Row],[Months in Program]]&lt;1,"Less than 1",IF(Table1[[#This Row],[Months in Program]]&lt;2,"1",IF(Table1[[#This Row],[Months in Program]]&lt;3,"2","3+ months")))</f>
        <v>2</v>
      </c>
      <c r="N110" s="36" t="str">
        <f>IF(Table1[[#This Row],[Household Income]]&gt;=100000,"$100k or more","Less than $100k")</f>
        <v>$100k or more</v>
      </c>
      <c r="O110" s="8"/>
      <c r="P110" s="5"/>
      <c r="Q110" s="5"/>
      <c r="R110" s="5"/>
      <c r="S110" s="5"/>
      <c r="T110" s="5"/>
    </row>
    <row r="111" spans="1:20" x14ac:dyDescent="0.6">
      <c r="A111" s="66">
        <v>193</v>
      </c>
      <c r="B111" s="66" t="s">
        <v>64</v>
      </c>
      <c r="C111" s="66" t="s">
        <v>65</v>
      </c>
      <c r="E111" s="67">
        <v>43716</v>
      </c>
      <c r="F111" s="67">
        <v>43803</v>
      </c>
      <c r="G111" s="68">
        <v>74757</v>
      </c>
      <c r="H111" s="66" t="s">
        <v>90</v>
      </c>
      <c r="I111" s="66" t="s">
        <v>83</v>
      </c>
      <c r="J111" s="66" t="e" vm="13">
        <v>#VALUE!</v>
      </c>
      <c r="K111" s="36">
        <f>Table1[[#This Row],[End Date]]-Table1[[#This Row],[Start Date]]</f>
        <v>87</v>
      </c>
      <c r="L111" s="71">
        <f>Table1[[#This Row],[Days in Program]]/30</f>
        <v>2.9</v>
      </c>
      <c r="M111" s="42" t="str">
        <f>IF(Table1[[#This Row],[Months in Program]]&lt;1,"Less than 1",IF(Table1[[#This Row],[Months in Program]]&lt;2,"1",IF(Table1[[#This Row],[Months in Program]]&lt;3,"2","3+ months")))</f>
        <v>2</v>
      </c>
      <c r="N111" s="36" t="str">
        <f>IF(Table1[[#This Row],[Household Income]]&gt;=100000,"$100k or more","Less than $100k")</f>
        <v>Less than $100k</v>
      </c>
      <c r="O111" s="8"/>
      <c r="P111" s="5"/>
      <c r="Q111" s="5"/>
      <c r="R111" s="5"/>
      <c r="S111" s="5"/>
      <c r="T111" s="5"/>
    </row>
    <row r="112" spans="1:20" x14ac:dyDescent="0.6">
      <c r="A112" s="66">
        <v>284</v>
      </c>
      <c r="B112" s="66" t="s">
        <v>103</v>
      </c>
      <c r="C112" s="66" t="s">
        <v>65</v>
      </c>
      <c r="E112" s="67">
        <v>43716</v>
      </c>
      <c r="F112" s="67">
        <v>43803</v>
      </c>
      <c r="G112" s="68">
        <v>74757</v>
      </c>
      <c r="H112" s="66" t="s">
        <v>90</v>
      </c>
      <c r="I112" s="66" t="s">
        <v>83</v>
      </c>
      <c r="J112" s="66" t="e" vm="2">
        <v>#VALUE!</v>
      </c>
      <c r="K112" s="36">
        <f>Table1[[#This Row],[End Date]]-Table1[[#This Row],[Start Date]]</f>
        <v>87</v>
      </c>
      <c r="L112" s="71">
        <f>Table1[[#This Row],[Days in Program]]/30</f>
        <v>2.9</v>
      </c>
      <c r="M112" s="42" t="str">
        <f>IF(Table1[[#This Row],[Months in Program]]&lt;1,"Less than 1",IF(Table1[[#This Row],[Months in Program]]&lt;2,"1",IF(Table1[[#This Row],[Months in Program]]&lt;3,"2","3+ months")))</f>
        <v>2</v>
      </c>
      <c r="N112" s="36" t="str">
        <f>IF(Table1[[#This Row],[Household Income]]&gt;=100000,"$100k or more","Less than $100k")</f>
        <v>Less than $100k</v>
      </c>
      <c r="O112" s="8"/>
      <c r="P112" s="5"/>
      <c r="Q112" s="5"/>
      <c r="R112" s="5"/>
      <c r="S112" s="5"/>
      <c r="T112" s="5"/>
    </row>
    <row r="113" spans="1:20" x14ac:dyDescent="0.6">
      <c r="A113" s="66">
        <v>168</v>
      </c>
      <c r="B113" s="66" t="s">
        <v>69</v>
      </c>
      <c r="C113" s="66" t="s">
        <v>91</v>
      </c>
      <c r="D113" s="66" t="s">
        <v>66</v>
      </c>
      <c r="E113" s="67">
        <v>43325</v>
      </c>
      <c r="F113" s="67">
        <v>43412</v>
      </c>
      <c r="G113" s="68">
        <v>104201</v>
      </c>
      <c r="H113" s="66" t="s">
        <v>67</v>
      </c>
      <c r="I113" s="66" t="s">
        <v>68</v>
      </c>
      <c r="J113" s="66" t="e" vm="12">
        <v>#VALUE!</v>
      </c>
      <c r="K113" s="36">
        <f>Table1[[#This Row],[End Date]]-Table1[[#This Row],[Start Date]]</f>
        <v>87</v>
      </c>
      <c r="L113" s="71">
        <f>Table1[[#This Row],[Days in Program]]/30</f>
        <v>2.9</v>
      </c>
      <c r="M113" s="42" t="str">
        <f>IF(Table1[[#This Row],[Months in Program]]&lt;1,"Less than 1",IF(Table1[[#This Row],[Months in Program]]&lt;2,"1",IF(Table1[[#This Row],[Months in Program]]&lt;3,"2","3+ months")))</f>
        <v>2</v>
      </c>
      <c r="N113" s="36" t="str">
        <f>IF(Table1[[#This Row],[Household Income]]&gt;=100000,"$100k or more","Less than $100k")</f>
        <v>$100k or more</v>
      </c>
      <c r="O113" s="8"/>
      <c r="P113" s="5"/>
      <c r="Q113" s="5"/>
      <c r="R113" s="5"/>
      <c r="S113" s="5"/>
      <c r="T113" s="5"/>
    </row>
    <row r="114" spans="1:20" x14ac:dyDescent="0.6">
      <c r="A114" s="66">
        <v>104</v>
      </c>
      <c r="B114" s="66" t="s">
        <v>69</v>
      </c>
      <c r="C114" s="66" t="s">
        <v>65</v>
      </c>
      <c r="D114" s="66" t="s">
        <v>66</v>
      </c>
      <c r="E114" s="67">
        <v>43498</v>
      </c>
      <c r="F114" s="67">
        <v>43585</v>
      </c>
      <c r="G114" s="68">
        <v>114247</v>
      </c>
      <c r="H114" s="66" t="s">
        <v>70</v>
      </c>
      <c r="I114" s="66" t="s">
        <v>68</v>
      </c>
      <c r="J114" s="66" t="e" vm="1">
        <v>#VALUE!</v>
      </c>
      <c r="K114" s="36">
        <f>Table1[[#This Row],[End Date]]-Table1[[#This Row],[Start Date]]</f>
        <v>87</v>
      </c>
      <c r="L114" s="71">
        <f>Table1[[#This Row],[Days in Program]]/30</f>
        <v>2.9</v>
      </c>
      <c r="M114" s="42" t="str">
        <f>IF(Table1[[#This Row],[Months in Program]]&lt;1,"Less than 1",IF(Table1[[#This Row],[Months in Program]]&lt;2,"1",IF(Table1[[#This Row],[Months in Program]]&lt;3,"2","3+ months")))</f>
        <v>2</v>
      </c>
      <c r="N114" s="36" t="str">
        <f>IF(Table1[[#This Row],[Household Income]]&gt;=100000,"$100k or more","Less than $100k")</f>
        <v>$100k or more</v>
      </c>
      <c r="O114" s="8"/>
      <c r="P114" s="5"/>
      <c r="Q114" s="5"/>
      <c r="R114" s="5"/>
      <c r="S114" s="5"/>
      <c r="T114" s="5"/>
    </row>
    <row r="115" spans="1:20" x14ac:dyDescent="0.6">
      <c r="A115" s="66">
        <v>157</v>
      </c>
      <c r="B115" s="66" t="s">
        <v>64</v>
      </c>
      <c r="C115" s="66" t="s">
        <v>65</v>
      </c>
      <c r="D115" s="66" t="s">
        <v>66</v>
      </c>
      <c r="E115" s="67">
        <v>43959</v>
      </c>
      <c r="F115" s="67">
        <v>44047</v>
      </c>
      <c r="G115" s="68">
        <v>89090</v>
      </c>
      <c r="H115" s="66" t="s">
        <v>67</v>
      </c>
      <c r="I115" s="66" t="s">
        <v>68</v>
      </c>
      <c r="J115" s="66" t="e" vm="14">
        <v>#VALUE!</v>
      </c>
      <c r="K115" s="36">
        <f>Table1[[#This Row],[End Date]]-Table1[[#This Row],[Start Date]]</f>
        <v>88</v>
      </c>
      <c r="L115" s="71">
        <f>Table1[[#This Row],[Days in Program]]/30</f>
        <v>2.9333333333333331</v>
      </c>
      <c r="M115" s="42" t="str">
        <f>IF(Table1[[#This Row],[Months in Program]]&lt;1,"Less than 1",IF(Table1[[#This Row],[Months in Program]]&lt;2,"1",IF(Table1[[#This Row],[Months in Program]]&lt;3,"2","3+ months")))</f>
        <v>2</v>
      </c>
      <c r="N115" s="36" t="str">
        <f>IF(Table1[[#This Row],[Household Income]]&gt;=100000,"$100k or more","Less than $100k")</f>
        <v>Less than $100k</v>
      </c>
      <c r="O115" s="8"/>
      <c r="P115" s="5"/>
      <c r="Q115" s="5"/>
      <c r="R115" s="5"/>
      <c r="S115" s="5"/>
      <c r="T115" s="5"/>
    </row>
    <row r="116" spans="1:20" x14ac:dyDescent="0.6">
      <c r="A116" s="66">
        <v>258</v>
      </c>
      <c r="B116" s="66" t="s">
        <v>103</v>
      </c>
      <c r="C116" s="66" t="s">
        <v>65</v>
      </c>
      <c r="D116" s="66" t="s">
        <v>66</v>
      </c>
      <c r="E116" s="67">
        <v>44128</v>
      </c>
      <c r="F116" s="67">
        <v>44217</v>
      </c>
      <c r="G116" s="68">
        <v>55029</v>
      </c>
      <c r="H116" s="66" t="s">
        <v>90</v>
      </c>
      <c r="I116" s="66" t="s">
        <v>77</v>
      </c>
      <c r="J116" s="66" t="e" vm="9">
        <v>#VALUE!</v>
      </c>
      <c r="K116" s="36">
        <f>Table1[[#This Row],[End Date]]-Table1[[#This Row],[Start Date]]</f>
        <v>89</v>
      </c>
      <c r="L116" s="71">
        <f>Table1[[#This Row],[Days in Program]]/30</f>
        <v>2.9666666666666668</v>
      </c>
      <c r="M116" s="42" t="str">
        <f>IF(Table1[[#This Row],[Months in Program]]&lt;1,"Less than 1",IF(Table1[[#This Row],[Months in Program]]&lt;2,"1",IF(Table1[[#This Row],[Months in Program]]&lt;3,"2","3+ months")))</f>
        <v>2</v>
      </c>
      <c r="N116" s="36" t="str">
        <f>IF(Table1[[#This Row],[Household Income]]&gt;=100000,"$100k or more","Less than $100k")</f>
        <v>Less than $100k</v>
      </c>
      <c r="O116" s="8"/>
      <c r="P116" s="5"/>
      <c r="Q116" s="5"/>
      <c r="R116" s="5"/>
      <c r="S116" s="5"/>
      <c r="T116" s="5"/>
    </row>
    <row r="117" spans="1:20" x14ac:dyDescent="0.6">
      <c r="A117" s="66">
        <v>303</v>
      </c>
      <c r="B117" s="66" t="s">
        <v>103</v>
      </c>
      <c r="C117" s="66" t="s">
        <v>65</v>
      </c>
      <c r="D117" s="66" t="s">
        <v>125</v>
      </c>
      <c r="E117" s="67">
        <v>44128</v>
      </c>
      <c r="F117" s="67">
        <v>44217</v>
      </c>
      <c r="G117" s="68">
        <v>55029</v>
      </c>
      <c r="H117" s="66" t="s">
        <v>90</v>
      </c>
      <c r="I117" s="66" t="s">
        <v>77</v>
      </c>
      <c r="J117" s="66" t="e" vm="11">
        <v>#VALUE!</v>
      </c>
      <c r="K117" s="36">
        <f>Table1[[#This Row],[End Date]]-Table1[[#This Row],[Start Date]]</f>
        <v>89</v>
      </c>
      <c r="L117" s="71">
        <f>Table1[[#This Row],[Days in Program]]/30</f>
        <v>2.9666666666666668</v>
      </c>
      <c r="M117" s="42" t="str">
        <f>IF(Table1[[#This Row],[Months in Program]]&lt;1,"Less than 1",IF(Table1[[#This Row],[Months in Program]]&lt;2,"1",IF(Table1[[#This Row],[Months in Program]]&lt;3,"2","3+ months")))</f>
        <v>2</v>
      </c>
      <c r="N117" s="36" t="str">
        <f>IF(Table1[[#This Row],[Household Income]]&gt;=100000,"$100k or more","Less than $100k")</f>
        <v>Less than $100k</v>
      </c>
      <c r="O117" s="8"/>
      <c r="P117" s="5"/>
      <c r="Q117" s="5"/>
      <c r="R117" s="5"/>
      <c r="S117" s="5"/>
      <c r="T117" s="5"/>
    </row>
    <row r="118" spans="1:20" x14ac:dyDescent="0.6">
      <c r="A118" s="66">
        <v>294</v>
      </c>
      <c r="B118" s="66" t="s">
        <v>103</v>
      </c>
      <c r="C118" s="66" t="s">
        <v>65</v>
      </c>
      <c r="D118" s="66" t="s">
        <v>66</v>
      </c>
      <c r="E118" s="67">
        <v>44375</v>
      </c>
      <c r="F118" s="67">
        <v>44468</v>
      </c>
      <c r="G118" s="68">
        <v>54258</v>
      </c>
      <c r="H118" s="66" t="s">
        <v>89</v>
      </c>
      <c r="I118" s="66" t="s">
        <v>83</v>
      </c>
      <c r="J118" s="66" t="e" vm="10">
        <v>#VALUE!</v>
      </c>
      <c r="K118" s="36">
        <f>Table1[[#This Row],[End Date]]-Table1[[#This Row],[Start Date]]</f>
        <v>93</v>
      </c>
      <c r="L118" s="71">
        <f>Table1[[#This Row],[Days in Program]]/30</f>
        <v>3.1</v>
      </c>
      <c r="M118" s="42" t="str">
        <f>IF(Table1[[#This Row],[Months in Program]]&lt;1,"Less than 1",IF(Table1[[#This Row],[Months in Program]]&lt;2,"1",IF(Table1[[#This Row],[Months in Program]]&lt;3,"2","3+ months")))</f>
        <v>3+ months</v>
      </c>
      <c r="N118" s="36" t="str">
        <f>IF(Table1[[#This Row],[Household Income]]&gt;=100000,"$100k or more","Less than $100k")</f>
        <v>Less than $100k</v>
      </c>
      <c r="O118" s="8"/>
      <c r="P118" s="5"/>
      <c r="Q118" s="5"/>
      <c r="R118" s="5"/>
      <c r="S118" s="5"/>
      <c r="T118" s="5"/>
    </row>
    <row r="119" spans="1:20" x14ac:dyDescent="0.6">
      <c r="A119" s="66">
        <v>206</v>
      </c>
      <c r="B119" s="66" t="s">
        <v>64</v>
      </c>
      <c r="C119" s="66" t="s">
        <v>65</v>
      </c>
      <c r="D119" s="66" t="s">
        <v>66</v>
      </c>
      <c r="E119" s="67">
        <v>44375</v>
      </c>
      <c r="F119" s="67">
        <v>44468</v>
      </c>
      <c r="G119" s="68">
        <v>54258</v>
      </c>
      <c r="H119" s="66" t="s">
        <v>89</v>
      </c>
      <c r="I119" s="66" t="s">
        <v>83</v>
      </c>
      <c r="J119" s="66" t="e" vm="11">
        <v>#VALUE!</v>
      </c>
      <c r="K119" s="36">
        <f>Table1[[#This Row],[End Date]]-Table1[[#This Row],[Start Date]]</f>
        <v>93</v>
      </c>
      <c r="L119" s="71">
        <f>Table1[[#This Row],[Days in Program]]/30</f>
        <v>3.1</v>
      </c>
      <c r="M119" s="42" t="str">
        <f>IF(Table1[[#This Row],[Months in Program]]&lt;1,"Less than 1",IF(Table1[[#This Row],[Months in Program]]&lt;2,"1",IF(Table1[[#This Row],[Months in Program]]&lt;3,"2","3+ months")))</f>
        <v>3+ months</v>
      </c>
      <c r="N119" s="36" t="str">
        <f>IF(Table1[[#This Row],[Household Income]]&gt;=100000,"$100k or more","Less than $100k")</f>
        <v>Less than $100k</v>
      </c>
      <c r="O119" s="8"/>
      <c r="P119" s="5"/>
      <c r="Q119" s="5"/>
      <c r="R119" s="5"/>
      <c r="S119" s="5"/>
      <c r="T119" s="5"/>
    </row>
    <row r="120" spans="1:20" x14ac:dyDescent="0.6">
      <c r="A120" s="66">
        <v>293</v>
      </c>
      <c r="B120" s="66" t="s">
        <v>103</v>
      </c>
      <c r="C120" s="66" t="s">
        <v>65</v>
      </c>
      <c r="D120" s="66" t="s">
        <v>66</v>
      </c>
      <c r="E120" s="67">
        <v>44016</v>
      </c>
      <c r="F120" s="67">
        <v>44109</v>
      </c>
      <c r="G120" s="68">
        <v>70141</v>
      </c>
      <c r="H120" s="66" t="s">
        <v>89</v>
      </c>
      <c r="I120" s="66" t="s">
        <v>83</v>
      </c>
      <c r="J120" s="66" t="e" vm="2">
        <v>#VALUE!</v>
      </c>
      <c r="K120" s="36">
        <f>Table1[[#This Row],[End Date]]-Table1[[#This Row],[Start Date]]</f>
        <v>93</v>
      </c>
      <c r="L120" s="71">
        <f>Table1[[#This Row],[Days in Program]]/30</f>
        <v>3.1</v>
      </c>
      <c r="M120" s="42" t="str">
        <f>IF(Table1[[#This Row],[Months in Program]]&lt;1,"Less than 1",IF(Table1[[#This Row],[Months in Program]]&lt;2,"1",IF(Table1[[#This Row],[Months in Program]]&lt;3,"2","3+ months")))</f>
        <v>3+ months</v>
      </c>
      <c r="N120" s="36" t="str">
        <f>IF(Table1[[#This Row],[Household Income]]&gt;=100000,"$100k or more","Less than $100k")</f>
        <v>Less than $100k</v>
      </c>
      <c r="O120" s="8"/>
      <c r="P120" s="5"/>
      <c r="Q120" s="5"/>
      <c r="R120" s="5"/>
      <c r="S120" s="5"/>
      <c r="T120" s="5"/>
    </row>
    <row r="121" spans="1:20" x14ac:dyDescent="0.6">
      <c r="A121" s="66">
        <v>205</v>
      </c>
      <c r="B121" s="66" t="s">
        <v>64</v>
      </c>
      <c r="C121" s="66" t="s">
        <v>65</v>
      </c>
      <c r="D121" s="66" t="s">
        <v>66</v>
      </c>
      <c r="E121" s="67">
        <v>44016</v>
      </c>
      <c r="F121" s="67">
        <v>44109</v>
      </c>
      <c r="G121" s="68">
        <v>70141</v>
      </c>
      <c r="H121" s="66" t="s">
        <v>89</v>
      </c>
      <c r="I121" s="66" t="s">
        <v>83</v>
      </c>
      <c r="J121" s="66" t="e" vm="11">
        <v>#VALUE!</v>
      </c>
      <c r="K121" s="36">
        <f>Table1[[#This Row],[End Date]]-Table1[[#This Row],[Start Date]]</f>
        <v>93</v>
      </c>
      <c r="L121" s="71">
        <f>Table1[[#This Row],[Days in Program]]/30</f>
        <v>3.1</v>
      </c>
      <c r="M121" s="42" t="str">
        <f>IF(Table1[[#This Row],[Months in Program]]&lt;1,"Less than 1",IF(Table1[[#This Row],[Months in Program]]&lt;2,"1",IF(Table1[[#This Row],[Months in Program]]&lt;3,"2","3+ months")))</f>
        <v>3+ months</v>
      </c>
      <c r="N121" s="36" t="str">
        <f>IF(Table1[[#This Row],[Household Income]]&gt;=100000,"$100k or more","Less than $100k")</f>
        <v>Less than $100k</v>
      </c>
      <c r="O121" s="8"/>
      <c r="P121" s="5"/>
      <c r="Q121" s="5"/>
      <c r="R121" s="5"/>
      <c r="S121" s="5"/>
      <c r="T121" s="5"/>
    </row>
    <row r="122" spans="1:20" x14ac:dyDescent="0.6">
      <c r="A122" s="66">
        <v>167</v>
      </c>
      <c r="B122" s="66" t="s">
        <v>69</v>
      </c>
      <c r="C122" s="66" t="s">
        <v>91</v>
      </c>
      <c r="D122" s="66" t="s">
        <v>66</v>
      </c>
      <c r="E122" s="67">
        <v>43536</v>
      </c>
      <c r="F122" s="67">
        <v>43629</v>
      </c>
      <c r="G122" s="68">
        <v>94910</v>
      </c>
      <c r="H122" s="66" t="s">
        <v>67</v>
      </c>
      <c r="I122" s="66" t="s">
        <v>86</v>
      </c>
      <c r="J122" s="66" t="e" vm="12">
        <v>#VALUE!</v>
      </c>
      <c r="K122" s="36">
        <f>Table1[[#This Row],[End Date]]-Table1[[#This Row],[Start Date]]</f>
        <v>93</v>
      </c>
      <c r="L122" s="71">
        <f>Table1[[#This Row],[Days in Program]]/30</f>
        <v>3.1</v>
      </c>
      <c r="M122" s="42" t="str">
        <f>IF(Table1[[#This Row],[Months in Program]]&lt;1,"Less than 1",IF(Table1[[#This Row],[Months in Program]]&lt;2,"1",IF(Table1[[#This Row],[Months in Program]]&lt;3,"2","3+ months")))</f>
        <v>3+ months</v>
      </c>
      <c r="N122" s="36" t="str">
        <f>IF(Table1[[#This Row],[Household Income]]&gt;=100000,"$100k or more","Less than $100k")</f>
        <v>Less than $100k</v>
      </c>
      <c r="O122" s="8"/>
      <c r="P122" s="5"/>
      <c r="Q122" s="5"/>
      <c r="R122" s="5"/>
      <c r="S122" s="5"/>
      <c r="T122" s="5"/>
    </row>
    <row r="123" spans="1:20" x14ac:dyDescent="0.6">
      <c r="A123" s="66">
        <v>136</v>
      </c>
      <c r="B123" s="66" t="s">
        <v>69</v>
      </c>
      <c r="C123" s="66" t="s">
        <v>87</v>
      </c>
      <c r="D123" s="66" t="s">
        <v>66</v>
      </c>
      <c r="E123" s="67">
        <v>43663</v>
      </c>
      <c r="F123" s="67">
        <v>43756</v>
      </c>
      <c r="G123" s="68">
        <v>133620</v>
      </c>
      <c r="H123" s="66" t="s">
        <v>85</v>
      </c>
      <c r="I123" s="66" t="s">
        <v>86</v>
      </c>
      <c r="J123" s="66" t="e" vm="6">
        <v>#VALUE!</v>
      </c>
      <c r="K123" s="36">
        <f>Table1[[#This Row],[End Date]]-Table1[[#This Row],[Start Date]]</f>
        <v>93</v>
      </c>
      <c r="L123" s="71">
        <f>Table1[[#This Row],[Days in Program]]/30</f>
        <v>3.1</v>
      </c>
      <c r="M123" s="42" t="str">
        <f>IF(Table1[[#This Row],[Months in Program]]&lt;1,"Less than 1",IF(Table1[[#This Row],[Months in Program]]&lt;2,"1",IF(Table1[[#This Row],[Months in Program]]&lt;3,"2","3+ months")))</f>
        <v>3+ months</v>
      </c>
      <c r="N123" s="36" t="str">
        <f>IF(Table1[[#This Row],[Household Income]]&gt;=100000,"$100k or more","Less than $100k")</f>
        <v>$100k or more</v>
      </c>
      <c r="O123" s="8"/>
      <c r="P123" s="5"/>
      <c r="Q123" s="5"/>
      <c r="R123" s="5"/>
      <c r="S123" s="5"/>
      <c r="T123" s="5"/>
    </row>
    <row r="124" spans="1:20" x14ac:dyDescent="0.6">
      <c r="A124" s="66">
        <v>298</v>
      </c>
      <c r="B124" s="66" t="s">
        <v>103</v>
      </c>
      <c r="C124" s="66" t="s">
        <v>65</v>
      </c>
      <c r="D124" s="66" t="s">
        <v>66</v>
      </c>
      <c r="E124" s="67">
        <v>44203</v>
      </c>
      <c r="F124" s="67">
        <v>44297</v>
      </c>
      <c r="G124" s="68">
        <v>54141</v>
      </c>
      <c r="H124" s="66" t="s">
        <v>89</v>
      </c>
      <c r="I124" s="66" t="s">
        <v>83</v>
      </c>
      <c r="J124" s="66" t="e" vm="10">
        <v>#VALUE!</v>
      </c>
      <c r="K124" s="36">
        <f>Table1[[#This Row],[End Date]]-Table1[[#This Row],[Start Date]]</f>
        <v>94</v>
      </c>
      <c r="L124" s="71">
        <f>Table1[[#This Row],[Days in Program]]/30</f>
        <v>3.1333333333333333</v>
      </c>
      <c r="M124" s="42" t="str">
        <f>IF(Table1[[#This Row],[Months in Program]]&lt;1,"Less than 1",IF(Table1[[#This Row],[Months in Program]]&lt;2,"1",IF(Table1[[#This Row],[Months in Program]]&lt;3,"2","3+ months")))</f>
        <v>3+ months</v>
      </c>
      <c r="N124" s="36" t="str">
        <f>IF(Table1[[#This Row],[Household Income]]&gt;=100000,"$100k or more","Less than $100k")</f>
        <v>Less than $100k</v>
      </c>
      <c r="O124" s="8"/>
      <c r="P124" s="5"/>
      <c r="Q124" s="5"/>
      <c r="R124" s="5"/>
      <c r="S124" s="5"/>
      <c r="T124" s="5"/>
    </row>
    <row r="125" spans="1:20" x14ac:dyDescent="0.6">
      <c r="A125" s="66">
        <v>253</v>
      </c>
      <c r="B125" s="66" t="s">
        <v>103</v>
      </c>
      <c r="C125" s="66" t="s">
        <v>65</v>
      </c>
      <c r="D125" s="66" t="s">
        <v>66</v>
      </c>
      <c r="E125" s="67">
        <v>44203</v>
      </c>
      <c r="F125" s="67">
        <v>44297</v>
      </c>
      <c r="G125" s="68">
        <v>54141</v>
      </c>
      <c r="H125" s="66" t="s">
        <v>89</v>
      </c>
      <c r="I125" s="66" t="s">
        <v>83</v>
      </c>
      <c r="J125" s="66" t="e" vm="9">
        <v>#VALUE!</v>
      </c>
      <c r="K125" s="36">
        <f>Table1[[#This Row],[End Date]]-Table1[[#This Row],[Start Date]]</f>
        <v>94</v>
      </c>
      <c r="L125" s="71">
        <f>Table1[[#This Row],[Days in Program]]/30</f>
        <v>3.1333333333333333</v>
      </c>
      <c r="M125" s="42" t="str">
        <f>IF(Table1[[#This Row],[Months in Program]]&lt;1,"Less than 1",IF(Table1[[#This Row],[Months in Program]]&lt;2,"1",IF(Table1[[#This Row],[Months in Program]]&lt;3,"2","3+ months")))</f>
        <v>3+ months</v>
      </c>
      <c r="N125" s="36" t="str">
        <f>IF(Table1[[#This Row],[Household Income]]&gt;=100000,"$100k or more","Less than $100k")</f>
        <v>Less than $100k</v>
      </c>
      <c r="O125" s="8"/>
      <c r="P125" s="5"/>
      <c r="Q125" s="5"/>
      <c r="R125" s="5"/>
      <c r="S125" s="5"/>
      <c r="T125" s="5"/>
    </row>
    <row r="126" spans="1:20" x14ac:dyDescent="0.6">
      <c r="A126" s="66">
        <v>102</v>
      </c>
      <c r="B126" s="66" t="s">
        <v>69</v>
      </c>
      <c r="C126" s="66" t="s">
        <v>65</v>
      </c>
      <c r="D126" s="66" t="s">
        <v>66</v>
      </c>
      <c r="E126" s="67">
        <v>43342</v>
      </c>
      <c r="F126" s="67">
        <v>43437</v>
      </c>
      <c r="G126" s="68">
        <v>79446</v>
      </c>
      <c r="H126" s="66" t="s">
        <v>67</v>
      </c>
      <c r="I126" s="66" t="s">
        <v>68</v>
      </c>
      <c r="J126" s="66" t="e" vm="1">
        <v>#VALUE!</v>
      </c>
      <c r="K126" s="36">
        <f>Table1[[#This Row],[End Date]]-Table1[[#This Row],[Start Date]]</f>
        <v>95</v>
      </c>
      <c r="L126" s="71">
        <f>Table1[[#This Row],[Days in Program]]/30</f>
        <v>3.1666666666666665</v>
      </c>
      <c r="M126" s="42" t="str">
        <f>IF(Table1[[#This Row],[Months in Program]]&lt;1,"Less than 1",IF(Table1[[#This Row],[Months in Program]]&lt;2,"1",IF(Table1[[#This Row],[Months in Program]]&lt;3,"2","3+ months")))</f>
        <v>3+ months</v>
      </c>
      <c r="N126" s="36" t="str">
        <f>IF(Table1[[#This Row],[Household Income]]&gt;=100000,"$100k or more","Less than $100k")</f>
        <v>Less than $100k</v>
      </c>
      <c r="O126" s="8"/>
      <c r="P126" s="5"/>
      <c r="Q126" s="5"/>
      <c r="R126" s="5"/>
      <c r="S126" s="5"/>
      <c r="T126" s="5"/>
    </row>
    <row r="127" spans="1:20" x14ac:dyDescent="0.6">
      <c r="A127" s="66">
        <v>107</v>
      </c>
      <c r="B127" s="66" t="s">
        <v>69</v>
      </c>
      <c r="C127" s="66" t="s">
        <v>65</v>
      </c>
      <c r="D127" s="66" t="s">
        <v>72</v>
      </c>
      <c r="E127" s="67">
        <v>43369</v>
      </c>
      <c r="F127" s="67">
        <v>43466</v>
      </c>
      <c r="G127" s="68">
        <v>121508</v>
      </c>
      <c r="H127" s="66" t="s">
        <v>73</v>
      </c>
      <c r="I127" s="66" t="s">
        <v>68</v>
      </c>
      <c r="J127" s="66" t="e" vm="1">
        <v>#VALUE!</v>
      </c>
      <c r="K127" s="36">
        <f>Table1[[#This Row],[End Date]]-Table1[[#This Row],[Start Date]]</f>
        <v>97</v>
      </c>
      <c r="L127" s="71">
        <f>Table1[[#This Row],[Days in Program]]/30</f>
        <v>3.2333333333333334</v>
      </c>
      <c r="M127" s="42" t="str">
        <f>IF(Table1[[#This Row],[Months in Program]]&lt;1,"Less than 1",IF(Table1[[#This Row],[Months in Program]]&lt;2,"1",IF(Table1[[#This Row],[Months in Program]]&lt;3,"2","3+ months")))</f>
        <v>3+ months</v>
      </c>
      <c r="N127" s="36" t="str">
        <f>IF(Table1[[#This Row],[Household Income]]&gt;=100000,"$100k or more","Less than $100k")</f>
        <v>$100k or more</v>
      </c>
      <c r="O127" s="8"/>
      <c r="P127" s="5"/>
      <c r="Q127" s="5"/>
      <c r="R127" s="5"/>
      <c r="S127" s="5"/>
      <c r="T127" s="5"/>
    </row>
    <row r="128" spans="1:20" x14ac:dyDescent="0.6">
      <c r="A128" s="66">
        <v>133</v>
      </c>
      <c r="B128" s="66" t="s">
        <v>69</v>
      </c>
      <c r="C128" s="66" t="s">
        <v>82</v>
      </c>
      <c r="D128" s="66" t="s">
        <v>66</v>
      </c>
      <c r="E128" s="67">
        <v>43370</v>
      </c>
      <c r="F128" s="67">
        <v>43467</v>
      </c>
      <c r="G128" s="68">
        <v>141708</v>
      </c>
      <c r="H128" s="66" t="s">
        <v>85</v>
      </c>
      <c r="I128" s="66" t="s">
        <v>86</v>
      </c>
      <c r="J128" s="66" t="e" vm="6">
        <v>#VALUE!</v>
      </c>
      <c r="K128" s="36">
        <f>Table1[[#This Row],[End Date]]-Table1[[#This Row],[Start Date]]</f>
        <v>97</v>
      </c>
      <c r="L128" s="71">
        <f>Table1[[#This Row],[Days in Program]]/30</f>
        <v>3.2333333333333334</v>
      </c>
      <c r="M128" s="42" t="str">
        <f>IF(Table1[[#This Row],[Months in Program]]&lt;1,"Less than 1",IF(Table1[[#This Row],[Months in Program]]&lt;2,"1",IF(Table1[[#This Row],[Months in Program]]&lt;3,"2","3+ months")))</f>
        <v>3+ months</v>
      </c>
      <c r="N128" s="36" t="str">
        <f>IF(Table1[[#This Row],[Household Income]]&gt;=100000,"$100k or more","Less than $100k")</f>
        <v>$100k or more</v>
      </c>
      <c r="O128" s="8"/>
      <c r="P128" s="5"/>
      <c r="Q128" s="5"/>
      <c r="R128" s="5"/>
      <c r="S128" s="5"/>
      <c r="T128" s="5"/>
    </row>
    <row r="129" spans="1:20" x14ac:dyDescent="0.6">
      <c r="A129" s="66">
        <v>161</v>
      </c>
      <c r="B129" s="66" t="s">
        <v>69</v>
      </c>
      <c r="C129" s="66" t="s">
        <v>91</v>
      </c>
      <c r="D129" s="66" t="s">
        <v>66</v>
      </c>
      <c r="E129" s="67">
        <v>43121</v>
      </c>
      <c r="F129" s="67">
        <v>43219</v>
      </c>
      <c r="G129" s="68">
        <v>134561</v>
      </c>
      <c r="H129" s="66" t="s">
        <v>71</v>
      </c>
      <c r="I129" s="66" t="s">
        <v>79</v>
      </c>
      <c r="J129" s="66" t="e" vm="12">
        <v>#VALUE!</v>
      </c>
      <c r="K129" s="36">
        <f>Table1[[#This Row],[End Date]]-Table1[[#This Row],[Start Date]]</f>
        <v>98</v>
      </c>
      <c r="L129" s="71">
        <f>Table1[[#This Row],[Days in Program]]/30</f>
        <v>3.2666666666666666</v>
      </c>
      <c r="M129" s="42" t="str">
        <f>IF(Table1[[#This Row],[Months in Program]]&lt;1,"Less than 1",IF(Table1[[#This Row],[Months in Program]]&lt;2,"1",IF(Table1[[#This Row],[Months in Program]]&lt;3,"2","3+ months")))</f>
        <v>3+ months</v>
      </c>
      <c r="N129" s="36" t="str">
        <f>IF(Table1[[#This Row],[Household Income]]&gt;=100000,"$100k or more","Less than $100k")</f>
        <v>$100k or more</v>
      </c>
      <c r="O129" s="8"/>
      <c r="P129" s="5"/>
      <c r="Q129" s="5"/>
      <c r="R129" s="5"/>
      <c r="S129" s="5"/>
      <c r="T129" s="5"/>
    </row>
    <row r="130" spans="1:20" x14ac:dyDescent="0.6">
      <c r="A130" s="66">
        <v>128</v>
      </c>
      <c r="B130" s="66" t="s">
        <v>69</v>
      </c>
      <c r="C130" s="66" t="s">
        <v>82</v>
      </c>
      <c r="D130" s="66" t="s">
        <v>66</v>
      </c>
      <c r="E130" s="67">
        <v>43439</v>
      </c>
      <c r="F130" s="67">
        <v>43538</v>
      </c>
      <c r="G130" s="68">
        <v>93128</v>
      </c>
      <c r="H130" s="66" t="s">
        <v>67</v>
      </c>
      <c r="I130" s="66" t="s">
        <v>83</v>
      </c>
      <c r="J130" s="66" t="e" vm="6">
        <v>#VALUE!</v>
      </c>
      <c r="K130" s="36">
        <f>Table1[[#This Row],[End Date]]-Table1[[#This Row],[Start Date]]</f>
        <v>99</v>
      </c>
      <c r="L130" s="71">
        <f>Table1[[#This Row],[Days in Program]]/30</f>
        <v>3.3</v>
      </c>
      <c r="M130" s="42" t="str">
        <f>IF(Table1[[#This Row],[Months in Program]]&lt;1,"Less than 1",IF(Table1[[#This Row],[Months in Program]]&lt;2,"1",IF(Table1[[#This Row],[Months in Program]]&lt;3,"2","3+ months")))</f>
        <v>3+ months</v>
      </c>
      <c r="N130" s="36" t="str">
        <f>IF(Table1[[#This Row],[Household Income]]&gt;=100000,"$100k or more","Less than $100k")</f>
        <v>Less than $100k</v>
      </c>
      <c r="O130" s="8"/>
      <c r="P130" s="5"/>
      <c r="Q130" s="5"/>
      <c r="R130" s="5"/>
      <c r="S130" s="5"/>
      <c r="T130" s="5"/>
    </row>
    <row r="131" spans="1:20" x14ac:dyDescent="0.6">
      <c r="A131" s="66">
        <v>112</v>
      </c>
      <c r="B131" s="66" t="s">
        <v>64</v>
      </c>
      <c r="C131" s="66" t="s">
        <v>76</v>
      </c>
      <c r="D131" s="66" t="s">
        <v>66</v>
      </c>
      <c r="E131" s="67">
        <v>43463</v>
      </c>
      <c r="F131" s="67">
        <v>43563</v>
      </c>
      <c r="G131" s="68">
        <v>111276</v>
      </c>
      <c r="H131" s="66" t="s">
        <v>67</v>
      </c>
      <c r="I131" s="66" t="s">
        <v>77</v>
      </c>
      <c r="J131" s="66" t="e" vm="1">
        <v>#VALUE!</v>
      </c>
      <c r="K131" s="36">
        <f>Table1[[#This Row],[End Date]]-Table1[[#This Row],[Start Date]]</f>
        <v>100</v>
      </c>
      <c r="L131" s="71">
        <f>Table1[[#This Row],[Days in Program]]/30</f>
        <v>3.3333333333333335</v>
      </c>
      <c r="M131" s="42" t="str">
        <f>IF(Table1[[#This Row],[Months in Program]]&lt;1,"Less than 1",IF(Table1[[#This Row],[Months in Program]]&lt;2,"1",IF(Table1[[#This Row],[Months in Program]]&lt;3,"2","3+ months")))</f>
        <v>3+ months</v>
      </c>
      <c r="N131" s="36" t="str">
        <f>IF(Table1[[#This Row],[Household Income]]&gt;=100000,"$100k or more","Less than $100k")</f>
        <v>$100k or more</v>
      </c>
      <c r="O131" s="8"/>
      <c r="P131" s="5"/>
      <c r="Q131" s="5"/>
      <c r="R131" s="5"/>
      <c r="S131" s="5"/>
      <c r="T131" s="5"/>
    </row>
    <row r="132" spans="1:20" x14ac:dyDescent="0.6">
      <c r="A132" s="66">
        <v>119</v>
      </c>
      <c r="B132" s="66" t="s">
        <v>69</v>
      </c>
      <c r="C132" s="66" t="s">
        <v>76</v>
      </c>
      <c r="D132" s="66" t="s">
        <v>66</v>
      </c>
      <c r="E132" s="67">
        <v>43926</v>
      </c>
      <c r="F132" s="67">
        <v>44026</v>
      </c>
      <c r="G132" s="68">
        <v>119511</v>
      </c>
      <c r="H132" s="66" t="s">
        <v>67</v>
      </c>
      <c r="I132" s="66" t="s">
        <v>79</v>
      </c>
      <c r="J132" s="66" t="e" vm="6">
        <v>#VALUE!</v>
      </c>
      <c r="K132" s="36">
        <f>Table1[[#This Row],[End Date]]-Table1[[#This Row],[Start Date]]</f>
        <v>100</v>
      </c>
      <c r="L132" s="71">
        <f>Table1[[#This Row],[Days in Program]]/30</f>
        <v>3.3333333333333335</v>
      </c>
      <c r="M132" s="42" t="str">
        <f>IF(Table1[[#This Row],[Months in Program]]&lt;1,"Less than 1",IF(Table1[[#This Row],[Months in Program]]&lt;2,"1",IF(Table1[[#This Row],[Months in Program]]&lt;3,"2","3+ months")))</f>
        <v>3+ months</v>
      </c>
      <c r="N132" s="36" t="str">
        <f>IF(Table1[[#This Row],[Household Income]]&gt;=100000,"$100k or more","Less than $100k")</f>
        <v>$100k or more</v>
      </c>
      <c r="O132" s="8"/>
      <c r="P132" s="5"/>
      <c r="Q132" s="5"/>
      <c r="R132" s="5"/>
      <c r="S132" s="5"/>
      <c r="T132" s="5"/>
    </row>
    <row r="133" spans="1:20" x14ac:dyDescent="0.6">
      <c r="A133" s="66">
        <v>181</v>
      </c>
      <c r="B133" s="66" t="s">
        <v>64</v>
      </c>
      <c r="C133" s="66" t="s">
        <v>91</v>
      </c>
      <c r="D133" s="66" t="s">
        <v>66</v>
      </c>
      <c r="E133" s="67">
        <v>43816</v>
      </c>
      <c r="F133" s="67">
        <v>43916</v>
      </c>
      <c r="G133" s="68">
        <v>119669</v>
      </c>
      <c r="H133" s="66" t="s">
        <v>90</v>
      </c>
      <c r="I133" s="66" t="s">
        <v>75</v>
      </c>
      <c r="J133" s="66" t="e" vm="8">
        <v>#VALUE!</v>
      </c>
      <c r="K133" s="36">
        <f>Table1[[#This Row],[End Date]]-Table1[[#This Row],[Start Date]]</f>
        <v>100</v>
      </c>
      <c r="L133" s="71">
        <f>Table1[[#This Row],[Days in Program]]/30</f>
        <v>3.3333333333333335</v>
      </c>
      <c r="M133" s="42" t="str">
        <f>IF(Table1[[#This Row],[Months in Program]]&lt;1,"Less than 1",IF(Table1[[#This Row],[Months in Program]]&lt;2,"1",IF(Table1[[#This Row],[Months in Program]]&lt;3,"2","3+ months")))</f>
        <v>3+ months</v>
      </c>
      <c r="N133" s="36" t="str">
        <f>IF(Table1[[#This Row],[Household Income]]&gt;=100000,"$100k or more","Less than $100k")</f>
        <v>$100k or more</v>
      </c>
      <c r="O133" s="8"/>
      <c r="P133" s="5"/>
      <c r="Q133" s="5"/>
      <c r="R133" s="5"/>
      <c r="S133" s="5"/>
      <c r="T133" s="5"/>
    </row>
    <row r="134" spans="1:20" x14ac:dyDescent="0.6">
      <c r="A134" s="66">
        <v>271</v>
      </c>
      <c r="B134" s="66" t="s">
        <v>103</v>
      </c>
      <c r="C134" s="66" t="s">
        <v>91</v>
      </c>
      <c r="D134" s="66" t="s">
        <v>66</v>
      </c>
      <c r="E134" s="67">
        <v>43816</v>
      </c>
      <c r="F134" s="67">
        <v>43916</v>
      </c>
      <c r="G134" s="68">
        <v>119669</v>
      </c>
      <c r="H134" s="66" t="s">
        <v>90</v>
      </c>
      <c r="I134" s="66" t="s">
        <v>75</v>
      </c>
      <c r="J134" s="66" t="e" vm="11">
        <v>#VALUE!</v>
      </c>
      <c r="K134" s="36">
        <f>Table1[[#This Row],[End Date]]-Table1[[#This Row],[Start Date]]</f>
        <v>100</v>
      </c>
      <c r="L134" s="71">
        <f>Table1[[#This Row],[Days in Program]]/30</f>
        <v>3.3333333333333335</v>
      </c>
      <c r="M134" s="42" t="str">
        <f>IF(Table1[[#This Row],[Months in Program]]&lt;1,"Less than 1",IF(Table1[[#This Row],[Months in Program]]&lt;2,"1",IF(Table1[[#This Row],[Months in Program]]&lt;3,"2","3+ months")))</f>
        <v>3+ months</v>
      </c>
      <c r="N134" s="36" t="str">
        <f>IF(Table1[[#This Row],[Household Income]]&gt;=100000,"$100k or more","Less than $100k")</f>
        <v>$100k or more</v>
      </c>
      <c r="O134" s="8"/>
      <c r="P134" s="5"/>
      <c r="Q134" s="5"/>
      <c r="R134" s="5"/>
      <c r="S134" s="5"/>
      <c r="T134" s="5"/>
    </row>
    <row r="135" spans="1:20" x14ac:dyDescent="0.6">
      <c r="A135" s="66">
        <v>259</v>
      </c>
      <c r="B135" s="66" t="s">
        <v>103</v>
      </c>
      <c r="C135" s="66" t="s">
        <v>65</v>
      </c>
      <c r="D135" s="66" t="s">
        <v>66</v>
      </c>
      <c r="E135" s="67">
        <v>44337</v>
      </c>
      <c r="F135" s="67">
        <v>44438</v>
      </c>
      <c r="G135" s="68">
        <v>70595</v>
      </c>
      <c r="H135" s="66" t="s">
        <v>89</v>
      </c>
      <c r="I135" s="66" t="s">
        <v>83</v>
      </c>
      <c r="J135" s="66" t="e" vm="9">
        <v>#VALUE!</v>
      </c>
      <c r="K135" s="36">
        <f>Table1[[#This Row],[End Date]]-Table1[[#This Row],[Start Date]]</f>
        <v>101</v>
      </c>
      <c r="L135" s="71">
        <f>Table1[[#This Row],[Days in Program]]/30</f>
        <v>3.3666666666666667</v>
      </c>
      <c r="M135" s="42" t="str">
        <f>IF(Table1[[#This Row],[Months in Program]]&lt;1,"Less than 1",IF(Table1[[#This Row],[Months in Program]]&lt;2,"1",IF(Table1[[#This Row],[Months in Program]]&lt;3,"2","3+ months")))</f>
        <v>3+ months</v>
      </c>
      <c r="N135" s="36" t="str">
        <f>IF(Table1[[#This Row],[Household Income]]&gt;=100000,"$100k or more","Less than $100k")</f>
        <v>Less than $100k</v>
      </c>
      <c r="O135" s="8"/>
      <c r="P135" s="5"/>
      <c r="Q135" s="5"/>
      <c r="R135" s="5"/>
      <c r="S135" s="5"/>
      <c r="T135" s="5"/>
    </row>
    <row r="136" spans="1:20" x14ac:dyDescent="0.6">
      <c r="A136" s="66">
        <v>304</v>
      </c>
      <c r="B136" s="66" t="s">
        <v>103</v>
      </c>
      <c r="C136" s="66" t="s">
        <v>65</v>
      </c>
      <c r="D136" s="66" t="s">
        <v>125</v>
      </c>
      <c r="E136" s="67">
        <v>44337</v>
      </c>
      <c r="F136" s="67">
        <v>44438</v>
      </c>
      <c r="G136" s="68">
        <v>70595</v>
      </c>
      <c r="H136" s="66" t="s">
        <v>89</v>
      </c>
      <c r="I136" s="66" t="s">
        <v>83</v>
      </c>
      <c r="J136" s="66" t="e" vm="11">
        <v>#VALUE!</v>
      </c>
      <c r="K136" s="36">
        <f>Table1[[#This Row],[End Date]]-Table1[[#This Row],[Start Date]]</f>
        <v>101</v>
      </c>
      <c r="L136" s="71">
        <f>Table1[[#This Row],[Days in Program]]/30</f>
        <v>3.3666666666666667</v>
      </c>
      <c r="M136" s="42" t="str">
        <f>IF(Table1[[#This Row],[Months in Program]]&lt;1,"Less than 1",IF(Table1[[#This Row],[Months in Program]]&lt;2,"1",IF(Table1[[#This Row],[Months in Program]]&lt;3,"2","3+ months")))</f>
        <v>3+ months</v>
      </c>
      <c r="N136" s="36" t="str">
        <f>IF(Table1[[#This Row],[Household Income]]&gt;=100000,"$100k or more","Less than $100k")</f>
        <v>Less than $100k</v>
      </c>
      <c r="O136" s="8"/>
      <c r="P136" s="5"/>
      <c r="Q136" s="5"/>
      <c r="R136" s="5"/>
      <c r="S136" s="5"/>
      <c r="T136" s="5"/>
    </row>
    <row r="137" spans="1:20" x14ac:dyDescent="0.6">
      <c r="A137" s="66">
        <v>194</v>
      </c>
      <c r="B137" s="66" t="s">
        <v>64</v>
      </c>
      <c r="C137" s="66" t="s">
        <v>65</v>
      </c>
      <c r="D137" s="66" t="s">
        <v>66</v>
      </c>
      <c r="E137" s="67">
        <v>44116</v>
      </c>
      <c r="F137" s="67">
        <v>44218</v>
      </c>
      <c r="G137" s="68">
        <v>65490</v>
      </c>
      <c r="H137" s="66" t="s">
        <v>89</v>
      </c>
      <c r="I137" s="66" t="s">
        <v>83</v>
      </c>
      <c r="J137" s="66" t="e" vm="5">
        <v>#VALUE!</v>
      </c>
      <c r="K137" s="36">
        <f>Table1[[#This Row],[End Date]]-Table1[[#This Row],[Start Date]]</f>
        <v>102</v>
      </c>
      <c r="L137" s="71">
        <f>Table1[[#This Row],[Days in Program]]/30</f>
        <v>3.4</v>
      </c>
      <c r="M137" s="42" t="str">
        <f>IF(Table1[[#This Row],[Months in Program]]&lt;1,"Less than 1",IF(Table1[[#This Row],[Months in Program]]&lt;2,"1",IF(Table1[[#This Row],[Months in Program]]&lt;3,"2","3+ months")))</f>
        <v>3+ months</v>
      </c>
      <c r="N137" s="36" t="str">
        <f>IF(Table1[[#This Row],[Household Income]]&gt;=100000,"$100k or more","Less than $100k")</f>
        <v>Less than $100k</v>
      </c>
      <c r="O137" s="8"/>
      <c r="P137" s="5"/>
      <c r="Q137" s="5"/>
      <c r="R137" s="5"/>
      <c r="S137" s="5"/>
      <c r="T137" s="5"/>
    </row>
    <row r="138" spans="1:20" x14ac:dyDescent="0.6">
      <c r="A138" s="66">
        <v>285</v>
      </c>
      <c r="B138" s="66" t="s">
        <v>103</v>
      </c>
      <c r="C138" s="66" t="s">
        <v>65</v>
      </c>
      <c r="D138" s="66" t="s">
        <v>66</v>
      </c>
      <c r="E138" s="67">
        <v>44116</v>
      </c>
      <c r="F138" s="67">
        <v>44218</v>
      </c>
      <c r="G138" s="68">
        <v>65490</v>
      </c>
      <c r="H138" s="66" t="s">
        <v>89</v>
      </c>
      <c r="I138" s="66" t="s">
        <v>83</v>
      </c>
      <c r="J138" s="66" t="e" vm="2">
        <v>#VALUE!</v>
      </c>
      <c r="K138" s="36">
        <f>Table1[[#This Row],[End Date]]-Table1[[#This Row],[Start Date]]</f>
        <v>102</v>
      </c>
      <c r="L138" s="71">
        <f>Table1[[#This Row],[Days in Program]]/30</f>
        <v>3.4</v>
      </c>
      <c r="M138" s="42" t="str">
        <f>IF(Table1[[#This Row],[Months in Program]]&lt;1,"Less than 1",IF(Table1[[#This Row],[Months in Program]]&lt;2,"1",IF(Table1[[#This Row],[Months in Program]]&lt;3,"2","3+ months")))</f>
        <v>3+ months</v>
      </c>
      <c r="N138" s="36" t="str">
        <f>IF(Table1[[#This Row],[Household Income]]&gt;=100000,"$100k or more","Less than $100k")</f>
        <v>Less than $100k</v>
      </c>
      <c r="O138" s="8"/>
      <c r="P138" s="5"/>
      <c r="Q138" s="5"/>
      <c r="R138" s="5"/>
      <c r="S138" s="5"/>
      <c r="T138" s="5"/>
    </row>
    <row r="139" spans="1:20" x14ac:dyDescent="0.6">
      <c r="A139" s="66">
        <v>132</v>
      </c>
      <c r="B139" s="66" t="s">
        <v>69</v>
      </c>
      <c r="C139" s="66" t="s">
        <v>82</v>
      </c>
      <c r="D139" s="66" t="s">
        <v>66</v>
      </c>
      <c r="E139" s="67">
        <v>43266</v>
      </c>
      <c r="F139" s="67">
        <v>43368</v>
      </c>
      <c r="G139" s="68">
        <v>93674</v>
      </c>
      <c r="H139" s="66" t="s">
        <v>71</v>
      </c>
      <c r="I139" s="66" t="s">
        <v>83</v>
      </c>
      <c r="J139" s="66" t="e" vm="6">
        <v>#VALUE!</v>
      </c>
      <c r="K139" s="36">
        <f>Table1[[#This Row],[End Date]]-Table1[[#This Row],[Start Date]]</f>
        <v>102</v>
      </c>
      <c r="L139" s="71">
        <f>Table1[[#This Row],[Days in Program]]/30</f>
        <v>3.4</v>
      </c>
      <c r="M139" s="42" t="str">
        <f>IF(Table1[[#This Row],[Months in Program]]&lt;1,"Less than 1",IF(Table1[[#This Row],[Months in Program]]&lt;2,"1",IF(Table1[[#This Row],[Months in Program]]&lt;3,"2","3+ months")))</f>
        <v>3+ months</v>
      </c>
      <c r="N139" s="36" t="str">
        <f>IF(Table1[[#This Row],[Household Income]]&gt;=100000,"$100k or more","Less than $100k")</f>
        <v>Less than $100k</v>
      </c>
      <c r="O139" s="8"/>
      <c r="P139" s="5"/>
      <c r="Q139" s="5"/>
      <c r="R139" s="5"/>
      <c r="S139" s="5"/>
      <c r="T139" s="5"/>
    </row>
    <row r="140" spans="1:20" x14ac:dyDescent="0.6">
      <c r="A140" s="66">
        <v>182</v>
      </c>
      <c r="B140" s="66" t="s">
        <v>64</v>
      </c>
      <c r="C140" s="66" t="s">
        <v>91</v>
      </c>
      <c r="D140" s="66" t="s">
        <v>66</v>
      </c>
      <c r="E140" s="67">
        <v>43901</v>
      </c>
      <c r="F140" s="67">
        <v>44003</v>
      </c>
      <c r="G140" s="68">
        <v>101604</v>
      </c>
      <c r="H140" s="66" t="s">
        <v>70</v>
      </c>
      <c r="I140" s="66" t="s">
        <v>77</v>
      </c>
      <c r="J140" s="66" t="e" vm="8">
        <v>#VALUE!</v>
      </c>
      <c r="K140" s="36">
        <f>Table1[[#This Row],[End Date]]-Table1[[#This Row],[Start Date]]</f>
        <v>102</v>
      </c>
      <c r="L140" s="71">
        <f>Table1[[#This Row],[Days in Program]]/30</f>
        <v>3.4</v>
      </c>
      <c r="M140" s="42" t="str">
        <f>IF(Table1[[#This Row],[Months in Program]]&lt;1,"Less than 1",IF(Table1[[#This Row],[Months in Program]]&lt;2,"1",IF(Table1[[#This Row],[Months in Program]]&lt;3,"2","3+ months")))</f>
        <v>3+ months</v>
      </c>
      <c r="N140" s="36" t="str">
        <f>IF(Table1[[#This Row],[Household Income]]&gt;=100000,"$100k or more","Less than $100k")</f>
        <v>$100k or more</v>
      </c>
      <c r="O140" s="8"/>
      <c r="P140" s="5"/>
      <c r="Q140" s="5"/>
      <c r="R140" s="5"/>
      <c r="S140" s="5"/>
      <c r="T140" s="5"/>
    </row>
    <row r="141" spans="1:20" x14ac:dyDescent="0.6">
      <c r="A141" s="66">
        <v>272</v>
      </c>
      <c r="B141" s="66" t="s">
        <v>103</v>
      </c>
      <c r="C141" s="66" t="s">
        <v>91</v>
      </c>
      <c r="D141" s="66" t="s">
        <v>66</v>
      </c>
      <c r="E141" s="67">
        <v>43901</v>
      </c>
      <c r="F141" s="67">
        <v>44003</v>
      </c>
      <c r="G141" s="68">
        <v>101604</v>
      </c>
      <c r="H141" s="66" t="s">
        <v>70</v>
      </c>
      <c r="I141" s="66" t="s">
        <v>77</v>
      </c>
      <c r="J141" s="66" t="e" vm="11">
        <v>#VALUE!</v>
      </c>
      <c r="K141" s="36">
        <f>Table1[[#This Row],[End Date]]-Table1[[#This Row],[Start Date]]</f>
        <v>102</v>
      </c>
      <c r="L141" s="71">
        <f>Table1[[#This Row],[Days in Program]]/30</f>
        <v>3.4</v>
      </c>
      <c r="M141" s="42" t="str">
        <f>IF(Table1[[#This Row],[Months in Program]]&lt;1,"Less than 1",IF(Table1[[#This Row],[Months in Program]]&lt;2,"1",IF(Table1[[#This Row],[Months in Program]]&lt;3,"2","3+ months")))</f>
        <v>3+ months</v>
      </c>
      <c r="N141" s="36" t="str">
        <f>IF(Table1[[#This Row],[Household Income]]&gt;=100000,"$100k or more","Less than $100k")</f>
        <v>$100k or more</v>
      </c>
      <c r="O141" s="8"/>
      <c r="P141" s="5"/>
      <c r="Q141" s="5"/>
      <c r="R141" s="5"/>
      <c r="S141" s="5"/>
      <c r="T141" s="5"/>
    </row>
    <row r="142" spans="1:20" x14ac:dyDescent="0.6">
      <c r="A142" s="66">
        <v>150</v>
      </c>
      <c r="B142" s="66" t="s">
        <v>64</v>
      </c>
      <c r="C142" s="66" t="s">
        <v>65</v>
      </c>
      <c r="D142" s="66" t="s">
        <v>74</v>
      </c>
      <c r="E142" s="67">
        <v>43213</v>
      </c>
      <c r="F142" s="67">
        <v>43316</v>
      </c>
      <c r="G142" s="68">
        <v>108653</v>
      </c>
      <c r="H142" s="66" t="s">
        <v>73</v>
      </c>
      <c r="I142" s="66" t="s">
        <v>83</v>
      </c>
      <c r="J142" s="66" t="e" vm="4">
        <v>#VALUE!</v>
      </c>
      <c r="K142" s="36">
        <f>Table1[[#This Row],[End Date]]-Table1[[#This Row],[Start Date]]</f>
        <v>103</v>
      </c>
      <c r="L142" s="71">
        <f>Table1[[#This Row],[Days in Program]]/30</f>
        <v>3.4333333333333331</v>
      </c>
      <c r="M142" s="42" t="str">
        <f>IF(Table1[[#This Row],[Months in Program]]&lt;1,"Less than 1",IF(Table1[[#This Row],[Months in Program]]&lt;2,"1",IF(Table1[[#This Row],[Months in Program]]&lt;3,"2","3+ months")))</f>
        <v>3+ months</v>
      </c>
      <c r="N142" s="36" t="str">
        <f>IF(Table1[[#This Row],[Household Income]]&gt;=100000,"$100k or more","Less than $100k")</f>
        <v>$100k or more</v>
      </c>
      <c r="O142" s="8"/>
      <c r="P142" s="5"/>
      <c r="Q142" s="5"/>
      <c r="R142" s="5"/>
      <c r="S142" s="5"/>
      <c r="T142" s="5"/>
    </row>
    <row r="143" spans="1:20" x14ac:dyDescent="0.6">
      <c r="A143" s="66">
        <v>159</v>
      </c>
      <c r="B143" s="66" t="s">
        <v>69</v>
      </c>
      <c r="C143" s="66" t="s">
        <v>65</v>
      </c>
      <c r="D143" s="66" t="s">
        <v>66</v>
      </c>
      <c r="E143" s="67">
        <v>43981</v>
      </c>
      <c r="F143" s="67">
        <v>44084</v>
      </c>
      <c r="G143" s="68">
        <v>114677</v>
      </c>
      <c r="H143" s="66" t="s">
        <v>89</v>
      </c>
      <c r="I143" s="66" t="s">
        <v>77</v>
      </c>
      <c r="J143" s="66" t="e" vm="12">
        <v>#VALUE!</v>
      </c>
      <c r="K143" s="36">
        <f>Table1[[#This Row],[End Date]]-Table1[[#This Row],[Start Date]]</f>
        <v>103</v>
      </c>
      <c r="L143" s="71">
        <f>Table1[[#This Row],[Days in Program]]/30</f>
        <v>3.4333333333333331</v>
      </c>
      <c r="M143" s="42" t="str">
        <f>IF(Table1[[#This Row],[Months in Program]]&lt;1,"Less than 1",IF(Table1[[#This Row],[Months in Program]]&lt;2,"1",IF(Table1[[#This Row],[Months in Program]]&lt;3,"2","3+ months")))</f>
        <v>3+ months</v>
      </c>
      <c r="N143" s="36" t="str">
        <f>IF(Table1[[#This Row],[Household Income]]&gt;=100000,"$100k or more","Less than $100k")</f>
        <v>$100k or more</v>
      </c>
      <c r="O143" s="8"/>
      <c r="P143" s="5"/>
      <c r="Q143" s="5"/>
      <c r="R143" s="5"/>
      <c r="S143" s="5"/>
      <c r="T143" s="5"/>
    </row>
    <row r="144" spans="1:20" x14ac:dyDescent="0.6">
      <c r="A144" s="66">
        <v>165</v>
      </c>
      <c r="B144" s="66" t="s">
        <v>64</v>
      </c>
      <c r="C144" s="66" t="s">
        <v>91</v>
      </c>
      <c r="D144" s="66" t="s">
        <v>66</v>
      </c>
      <c r="E144" s="67">
        <v>43899</v>
      </c>
      <c r="F144" s="67">
        <v>44005</v>
      </c>
      <c r="G144" s="68">
        <v>58404</v>
      </c>
      <c r="H144" s="66" t="s">
        <v>73</v>
      </c>
      <c r="I144" s="66" t="s">
        <v>83</v>
      </c>
      <c r="J144" s="66" t="e" vm="12">
        <v>#VALUE!</v>
      </c>
      <c r="K144" s="36">
        <f>Table1[[#This Row],[End Date]]-Table1[[#This Row],[Start Date]]</f>
        <v>106</v>
      </c>
      <c r="L144" s="71">
        <f>Table1[[#This Row],[Days in Program]]/30</f>
        <v>3.5333333333333332</v>
      </c>
      <c r="M144" s="42" t="str">
        <f>IF(Table1[[#This Row],[Months in Program]]&lt;1,"Less than 1",IF(Table1[[#This Row],[Months in Program]]&lt;2,"1",IF(Table1[[#This Row],[Months in Program]]&lt;3,"2","3+ months")))</f>
        <v>3+ months</v>
      </c>
      <c r="N144" s="36" t="str">
        <f>IF(Table1[[#This Row],[Household Income]]&gt;=100000,"$100k or more","Less than $100k")</f>
        <v>Less than $100k</v>
      </c>
      <c r="O144" s="8"/>
      <c r="P144" s="5"/>
      <c r="Q144" s="5"/>
      <c r="R144" s="5"/>
      <c r="S144" s="5"/>
      <c r="T144" s="5"/>
    </row>
    <row r="145" spans="1:24" x14ac:dyDescent="0.6">
      <c r="A145" s="66">
        <v>162</v>
      </c>
      <c r="B145" s="66" t="s">
        <v>64</v>
      </c>
      <c r="C145" s="66" t="s">
        <v>91</v>
      </c>
      <c r="D145" s="66" t="s">
        <v>74</v>
      </c>
      <c r="E145" s="67">
        <v>43329</v>
      </c>
      <c r="F145" s="67">
        <v>43437</v>
      </c>
      <c r="G145" s="68">
        <v>88776</v>
      </c>
      <c r="H145" s="66" t="s">
        <v>78</v>
      </c>
      <c r="I145" s="66" t="s">
        <v>83</v>
      </c>
      <c r="J145" s="66" t="e" vm="12">
        <v>#VALUE!</v>
      </c>
      <c r="K145" s="36">
        <f>Table1[[#This Row],[End Date]]-Table1[[#This Row],[Start Date]]</f>
        <v>108</v>
      </c>
      <c r="L145" s="71">
        <f>Table1[[#This Row],[Days in Program]]/30</f>
        <v>3.6</v>
      </c>
      <c r="M145" s="42" t="str">
        <f>IF(Table1[[#This Row],[Months in Program]]&lt;1,"Less than 1",IF(Table1[[#This Row],[Months in Program]]&lt;2,"1",IF(Table1[[#This Row],[Months in Program]]&lt;3,"2","3+ months")))</f>
        <v>3+ months</v>
      </c>
      <c r="N145" s="36" t="str">
        <f>IF(Table1[[#This Row],[Household Income]]&gt;=100000,"$100k or more","Less than $100k")</f>
        <v>Less than $100k</v>
      </c>
      <c r="O145" s="8"/>
      <c r="P145" s="5"/>
      <c r="Q145" s="5"/>
      <c r="R145" s="5"/>
      <c r="S145" s="5"/>
      <c r="T145" s="5"/>
    </row>
    <row r="146" spans="1:24" x14ac:dyDescent="0.6">
      <c r="A146" s="66">
        <v>169</v>
      </c>
      <c r="B146" s="66" t="s">
        <v>64</v>
      </c>
      <c r="C146" s="66" t="s">
        <v>91</v>
      </c>
      <c r="D146" s="66" t="s">
        <v>66</v>
      </c>
      <c r="E146" s="67">
        <v>43949</v>
      </c>
      <c r="F146" s="67">
        <v>44057</v>
      </c>
      <c r="G146" s="68">
        <v>103005</v>
      </c>
      <c r="H146" s="66" t="s">
        <v>90</v>
      </c>
      <c r="I146" s="66" t="s">
        <v>77</v>
      </c>
      <c r="J146" s="66" t="e" vm="3">
        <v>#VALUE!</v>
      </c>
      <c r="K146" s="36">
        <f>Table1[[#This Row],[End Date]]-Table1[[#This Row],[Start Date]]</f>
        <v>108</v>
      </c>
      <c r="L146" s="71">
        <f>Table1[[#This Row],[Days in Program]]/30</f>
        <v>3.6</v>
      </c>
      <c r="M146" s="42" t="str">
        <f>IF(Table1[[#This Row],[Months in Program]]&lt;1,"Less than 1",IF(Table1[[#This Row],[Months in Program]]&lt;2,"1",IF(Table1[[#This Row],[Months in Program]]&lt;3,"2","3+ months")))</f>
        <v>3+ months</v>
      </c>
      <c r="N146" s="36" t="str">
        <f>IF(Table1[[#This Row],[Household Income]]&gt;=100000,"$100k or more","Less than $100k")</f>
        <v>$100k or more</v>
      </c>
      <c r="O146" s="8"/>
      <c r="P146" s="5"/>
      <c r="Q146" s="5"/>
      <c r="R146" s="5"/>
      <c r="S146" s="5"/>
      <c r="T146" s="5"/>
    </row>
    <row r="147" spans="1:24" x14ac:dyDescent="0.6">
      <c r="A147" s="66">
        <v>126</v>
      </c>
      <c r="B147" s="66" t="s">
        <v>64</v>
      </c>
      <c r="C147" s="66" t="s">
        <v>82</v>
      </c>
      <c r="D147" s="66" t="s">
        <v>74</v>
      </c>
      <c r="E147" s="67">
        <v>43361</v>
      </c>
      <c r="F147" s="67">
        <v>43470</v>
      </c>
      <c r="G147" s="68">
        <v>100748</v>
      </c>
      <c r="H147" s="66" t="s">
        <v>81</v>
      </c>
      <c r="I147" s="66" t="s">
        <v>83</v>
      </c>
      <c r="J147" s="66" t="e" vm="6">
        <v>#VALUE!</v>
      </c>
      <c r="K147" s="36">
        <f>Table1[[#This Row],[End Date]]-Table1[[#This Row],[Start Date]]</f>
        <v>109</v>
      </c>
      <c r="L147" s="71">
        <f>Table1[[#This Row],[Days in Program]]/30</f>
        <v>3.6333333333333333</v>
      </c>
      <c r="M147" s="42" t="str">
        <f>IF(Table1[[#This Row],[Months in Program]]&lt;1,"Less than 1",IF(Table1[[#This Row],[Months in Program]]&lt;2,"1",IF(Table1[[#This Row],[Months in Program]]&lt;3,"2","3+ months")))</f>
        <v>3+ months</v>
      </c>
      <c r="N147" s="36" t="str">
        <f>IF(Table1[[#This Row],[Household Income]]&gt;=100000,"$100k or more","Less than $100k")</f>
        <v>$100k or more</v>
      </c>
      <c r="O147" s="8"/>
      <c r="P147" s="5"/>
      <c r="Q147" s="5"/>
      <c r="R147" s="5"/>
      <c r="S147" s="5"/>
      <c r="T147" s="5"/>
    </row>
    <row r="148" spans="1:24" x14ac:dyDescent="0.6">
      <c r="A148" s="66">
        <v>148</v>
      </c>
      <c r="B148" s="66" t="s">
        <v>64</v>
      </c>
      <c r="C148" s="66" t="s">
        <v>65</v>
      </c>
      <c r="D148" s="66" t="s">
        <v>74</v>
      </c>
      <c r="E148" s="67">
        <v>43377</v>
      </c>
      <c r="F148" s="67">
        <v>43486</v>
      </c>
      <c r="G148" s="68">
        <v>143262</v>
      </c>
      <c r="H148" s="66" t="s">
        <v>88</v>
      </c>
      <c r="I148" s="66" t="s">
        <v>83</v>
      </c>
      <c r="J148" s="66" t="e" vm="4">
        <v>#VALUE!</v>
      </c>
      <c r="K148" s="36">
        <f>Table1[[#This Row],[End Date]]-Table1[[#This Row],[Start Date]]</f>
        <v>109</v>
      </c>
      <c r="L148" s="71">
        <f>Table1[[#This Row],[Days in Program]]/30</f>
        <v>3.6333333333333333</v>
      </c>
      <c r="M148" s="42" t="str">
        <f>IF(Table1[[#This Row],[Months in Program]]&lt;1,"Less than 1",IF(Table1[[#This Row],[Months in Program]]&lt;2,"1",IF(Table1[[#This Row],[Months in Program]]&lt;3,"2","3+ months")))</f>
        <v>3+ months</v>
      </c>
      <c r="N148" s="36" t="str">
        <f>IF(Table1[[#This Row],[Household Income]]&gt;=100000,"$100k or more","Less than $100k")</f>
        <v>$100k or more</v>
      </c>
      <c r="O148" s="8"/>
      <c r="P148" s="5"/>
      <c r="Q148" s="5"/>
      <c r="R148" s="5"/>
      <c r="S148" s="5"/>
      <c r="T148" s="5"/>
    </row>
    <row r="149" spans="1:24" x14ac:dyDescent="0.6">
      <c r="A149" s="66">
        <v>111</v>
      </c>
      <c r="B149" s="66" t="s">
        <v>64</v>
      </c>
      <c r="C149" s="66" t="s">
        <v>76</v>
      </c>
      <c r="D149" s="66" t="s">
        <v>66</v>
      </c>
      <c r="E149" s="67">
        <v>43173</v>
      </c>
      <c r="F149" s="67">
        <v>43283</v>
      </c>
      <c r="G149" s="68">
        <v>76946</v>
      </c>
      <c r="H149" s="66" t="s">
        <v>70</v>
      </c>
      <c r="I149" s="66" t="s">
        <v>77</v>
      </c>
      <c r="J149" s="66" t="e" vm="1">
        <v>#VALUE!</v>
      </c>
      <c r="K149" s="36">
        <f>Table1[[#This Row],[End Date]]-Table1[[#This Row],[Start Date]]</f>
        <v>110</v>
      </c>
      <c r="L149" s="71">
        <f>Table1[[#This Row],[Days in Program]]/30</f>
        <v>3.6666666666666665</v>
      </c>
      <c r="M149" s="42" t="str">
        <f>IF(Table1[[#This Row],[Months in Program]]&lt;1,"Less than 1",IF(Table1[[#This Row],[Months in Program]]&lt;2,"1",IF(Table1[[#This Row],[Months in Program]]&lt;3,"2","3+ months")))</f>
        <v>3+ months</v>
      </c>
      <c r="N149" s="36" t="str">
        <f>IF(Table1[[#This Row],[Household Income]]&gt;=100000,"$100k or more","Less than $100k")</f>
        <v>Less than $100k</v>
      </c>
      <c r="O149" s="8"/>
      <c r="P149" s="5"/>
      <c r="Q149" s="5"/>
      <c r="R149" s="5"/>
      <c r="S149" s="5"/>
      <c r="T149" s="5"/>
    </row>
    <row r="150" spans="1:24" x14ac:dyDescent="0.6">
      <c r="A150" s="66">
        <v>121</v>
      </c>
      <c r="B150" s="66" t="s">
        <v>64</v>
      </c>
      <c r="C150" s="66" t="s">
        <v>80</v>
      </c>
      <c r="D150" s="66" t="s">
        <v>66</v>
      </c>
      <c r="E150" s="67">
        <v>43113</v>
      </c>
      <c r="F150" s="67">
        <v>43225</v>
      </c>
      <c r="G150" s="68">
        <v>65866</v>
      </c>
      <c r="H150" s="66" t="s">
        <v>73</v>
      </c>
      <c r="I150" s="66" t="s">
        <v>79</v>
      </c>
      <c r="J150" s="66" t="e" vm="6">
        <v>#VALUE!</v>
      </c>
      <c r="K150" s="36">
        <f>Table1[[#This Row],[End Date]]-Table1[[#This Row],[Start Date]]</f>
        <v>112</v>
      </c>
      <c r="L150" s="71">
        <f>Table1[[#This Row],[Days in Program]]/30</f>
        <v>3.7333333333333334</v>
      </c>
      <c r="M150" s="42" t="str">
        <f>IF(Table1[[#This Row],[Months in Program]]&lt;1,"Less than 1",IF(Table1[[#This Row],[Months in Program]]&lt;2,"1",IF(Table1[[#This Row],[Months in Program]]&lt;3,"2","3+ months")))</f>
        <v>3+ months</v>
      </c>
      <c r="N150" s="36" t="str">
        <f>IF(Table1[[#This Row],[Household Income]]&gt;=100000,"$100k or more","Less than $100k")</f>
        <v>Less than $100k</v>
      </c>
      <c r="O150" s="8"/>
      <c r="P150" s="5"/>
      <c r="Q150" s="5"/>
      <c r="R150" s="5"/>
      <c r="S150" s="5"/>
      <c r="T150" s="5"/>
    </row>
    <row r="151" spans="1:24" x14ac:dyDescent="0.6">
      <c r="A151" s="66">
        <v>145</v>
      </c>
      <c r="B151" s="66" t="s">
        <v>69</v>
      </c>
      <c r="C151" s="66" t="s">
        <v>87</v>
      </c>
      <c r="D151" s="66" t="s">
        <v>84</v>
      </c>
      <c r="E151" s="67">
        <v>43296</v>
      </c>
      <c r="F151" s="67">
        <v>43409</v>
      </c>
      <c r="G151" s="68">
        <v>68367</v>
      </c>
      <c r="H151" s="66" t="s">
        <v>73</v>
      </c>
      <c r="I151" s="66" t="s">
        <v>79</v>
      </c>
      <c r="J151" s="66" t="e" vm="4">
        <v>#VALUE!</v>
      </c>
      <c r="K151" s="36">
        <f>Table1[[#This Row],[End Date]]-Table1[[#This Row],[Start Date]]</f>
        <v>113</v>
      </c>
      <c r="L151" s="71">
        <f>Table1[[#This Row],[Days in Program]]/30</f>
        <v>3.7666666666666666</v>
      </c>
      <c r="M151" s="42" t="str">
        <f>IF(Table1[[#This Row],[Months in Program]]&lt;1,"Less than 1",IF(Table1[[#This Row],[Months in Program]]&lt;2,"1",IF(Table1[[#This Row],[Months in Program]]&lt;3,"2","3+ months")))</f>
        <v>3+ months</v>
      </c>
      <c r="N151" s="36" t="str">
        <f>IF(Table1[[#This Row],[Household Income]]&gt;=100000,"$100k or more","Less than $100k")</f>
        <v>Less than $100k</v>
      </c>
      <c r="O151" s="8"/>
      <c r="P151" s="5"/>
      <c r="Q151" s="5"/>
      <c r="R151" s="5"/>
      <c r="S151" s="5"/>
      <c r="T151" s="5"/>
    </row>
    <row r="152" spans="1:24" x14ac:dyDescent="0.6">
      <c r="A152" s="66">
        <v>176</v>
      </c>
      <c r="B152" s="66" t="s">
        <v>69</v>
      </c>
      <c r="C152" s="66" t="s">
        <v>91</v>
      </c>
      <c r="D152" s="66" t="s">
        <v>66</v>
      </c>
      <c r="E152" s="67">
        <v>43619</v>
      </c>
      <c r="F152" s="67">
        <v>43732</v>
      </c>
      <c r="G152" s="68">
        <v>116539</v>
      </c>
      <c r="H152" s="66" t="s">
        <v>89</v>
      </c>
      <c r="I152" s="66" t="s">
        <v>86</v>
      </c>
      <c r="J152" s="66" t="e" vm="8">
        <v>#VALUE!</v>
      </c>
      <c r="K152" s="36">
        <f>Table1[[#This Row],[End Date]]-Table1[[#This Row],[Start Date]]</f>
        <v>113</v>
      </c>
      <c r="L152" s="71">
        <f>Table1[[#This Row],[Days in Program]]/30</f>
        <v>3.7666666666666666</v>
      </c>
      <c r="M152" s="42" t="str">
        <f>IF(Table1[[#This Row],[Months in Program]]&lt;1,"Less than 1",IF(Table1[[#This Row],[Months in Program]]&lt;2,"1",IF(Table1[[#This Row],[Months in Program]]&lt;3,"2","3+ months")))</f>
        <v>3+ months</v>
      </c>
      <c r="N152" s="36" t="str">
        <f>IF(Table1[[#This Row],[Household Income]]&gt;=100000,"$100k or more","Less than $100k")</f>
        <v>$100k or more</v>
      </c>
      <c r="O152" s="8"/>
      <c r="P152" s="5"/>
      <c r="Q152" s="5"/>
      <c r="R152" s="5"/>
      <c r="S152" s="5"/>
      <c r="T152" s="5"/>
    </row>
    <row r="153" spans="1:24" x14ac:dyDescent="0.6">
      <c r="A153" s="66">
        <v>266</v>
      </c>
      <c r="B153" s="66" t="s">
        <v>103</v>
      </c>
      <c r="C153" s="66" t="s">
        <v>91</v>
      </c>
      <c r="D153" s="66" t="s">
        <v>66</v>
      </c>
      <c r="E153" s="67">
        <v>43619</v>
      </c>
      <c r="F153" s="67">
        <v>43732</v>
      </c>
      <c r="G153" s="68">
        <v>116539</v>
      </c>
      <c r="H153" s="66" t="s">
        <v>89</v>
      </c>
      <c r="I153" s="66" t="s">
        <v>86</v>
      </c>
      <c r="J153" s="66" t="e" vm="9">
        <v>#VALUE!</v>
      </c>
      <c r="K153" s="36">
        <f>Table1[[#This Row],[End Date]]-Table1[[#This Row],[Start Date]]</f>
        <v>113</v>
      </c>
      <c r="L153" s="71">
        <f>Table1[[#This Row],[Days in Program]]/30</f>
        <v>3.7666666666666666</v>
      </c>
      <c r="M153" s="42" t="str">
        <f>IF(Table1[[#This Row],[Months in Program]]&lt;1,"Less than 1",IF(Table1[[#This Row],[Months in Program]]&lt;2,"1",IF(Table1[[#This Row],[Months in Program]]&lt;3,"2","3+ months")))</f>
        <v>3+ months</v>
      </c>
      <c r="N153" s="36" t="str">
        <f>IF(Table1[[#This Row],[Household Income]]&gt;=100000,"$100k or more","Less than $100k")</f>
        <v>$100k or more</v>
      </c>
      <c r="O153" s="8"/>
      <c r="P153" s="5"/>
      <c r="Q153" s="5"/>
      <c r="R153" s="5"/>
      <c r="S153" s="5"/>
      <c r="T153" s="5"/>
    </row>
    <row r="154" spans="1:24" x14ac:dyDescent="0.6">
      <c r="A154" s="66">
        <v>140</v>
      </c>
      <c r="B154" s="66" t="s">
        <v>64</v>
      </c>
      <c r="C154" s="66" t="s">
        <v>87</v>
      </c>
      <c r="D154" s="66" t="s">
        <v>66</v>
      </c>
      <c r="E154" s="67">
        <v>43461</v>
      </c>
      <c r="F154" s="67">
        <v>43575</v>
      </c>
      <c r="G154" s="68">
        <v>83038</v>
      </c>
      <c r="H154" s="66" t="s">
        <v>67</v>
      </c>
      <c r="I154" s="66" t="s">
        <v>75</v>
      </c>
      <c r="J154" s="66" t="e" vm="4">
        <v>#VALUE!</v>
      </c>
      <c r="K154" s="36">
        <f>Table1[[#This Row],[End Date]]-Table1[[#This Row],[Start Date]]</f>
        <v>114</v>
      </c>
      <c r="L154" s="71">
        <f>Table1[[#This Row],[Days in Program]]/30</f>
        <v>3.8</v>
      </c>
      <c r="M154" s="42" t="str">
        <f>IF(Table1[[#This Row],[Months in Program]]&lt;1,"Less than 1",IF(Table1[[#This Row],[Months in Program]]&lt;2,"1",IF(Table1[[#This Row],[Months in Program]]&lt;3,"2","3+ months")))</f>
        <v>3+ months</v>
      </c>
      <c r="N154" s="36" t="str">
        <f>IF(Table1[[#This Row],[Household Income]]&gt;=100000,"$100k or more","Less than $100k")</f>
        <v>Less than $100k</v>
      </c>
      <c r="O154" s="8"/>
      <c r="P154" s="5"/>
      <c r="Q154" s="5"/>
      <c r="R154" s="5"/>
      <c r="S154" s="5"/>
      <c r="T154" s="5"/>
    </row>
    <row r="155" spans="1:24" x14ac:dyDescent="0.6">
      <c r="A155" s="66">
        <v>120</v>
      </c>
      <c r="B155" s="66" t="s">
        <v>64</v>
      </c>
      <c r="C155" s="66" t="s">
        <v>80</v>
      </c>
      <c r="D155" s="66" t="s">
        <v>74</v>
      </c>
      <c r="E155" s="67">
        <v>43055</v>
      </c>
      <c r="F155" s="67">
        <v>43169</v>
      </c>
      <c r="G155" s="68">
        <v>84616</v>
      </c>
      <c r="H155" s="66" t="s">
        <v>81</v>
      </c>
      <c r="I155" s="66" t="s">
        <v>79</v>
      </c>
      <c r="J155" s="66" t="e" vm="6">
        <v>#VALUE!</v>
      </c>
      <c r="K155" s="36">
        <f>Table1[[#This Row],[End Date]]-Table1[[#This Row],[Start Date]]</f>
        <v>114</v>
      </c>
      <c r="L155" s="71">
        <f>Table1[[#This Row],[Days in Program]]/30</f>
        <v>3.8</v>
      </c>
      <c r="M155" s="42" t="str">
        <f>IF(Table1[[#This Row],[Months in Program]]&lt;1,"Less than 1",IF(Table1[[#This Row],[Months in Program]]&lt;2,"1",IF(Table1[[#This Row],[Months in Program]]&lt;3,"2","3+ months")))</f>
        <v>3+ months</v>
      </c>
      <c r="N155" s="36" t="str">
        <f>IF(Table1[[#This Row],[Household Income]]&gt;=100000,"$100k or more","Less than $100k")</f>
        <v>Less than $100k</v>
      </c>
      <c r="O155" s="8"/>
      <c r="P155" s="5"/>
      <c r="Q155" s="5"/>
      <c r="R155" s="5"/>
      <c r="S155" s="5"/>
      <c r="T155" s="5"/>
    </row>
    <row r="156" spans="1:24" x14ac:dyDescent="0.6">
      <c r="A156" s="66">
        <v>137</v>
      </c>
      <c r="B156" s="66" t="s">
        <v>69</v>
      </c>
      <c r="C156" s="66" t="s">
        <v>87</v>
      </c>
      <c r="D156" s="66" t="s">
        <v>74</v>
      </c>
      <c r="E156" s="67">
        <v>43161</v>
      </c>
      <c r="F156" s="67">
        <v>43278</v>
      </c>
      <c r="G156" s="68">
        <v>116140</v>
      </c>
      <c r="H156" s="66" t="s">
        <v>81</v>
      </c>
      <c r="I156" s="66" t="s">
        <v>68</v>
      </c>
      <c r="J156" s="66" t="e" vm="4">
        <v>#VALUE!</v>
      </c>
      <c r="K156" s="36">
        <f>Table1[[#This Row],[End Date]]-Table1[[#This Row],[Start Date]]</f>
        <v>117</v>
      </c>
      <c r="L156" s="71">
        <f>Table1[[#This Row],[Days in Program]]/30</f>
        <v>3.9</v>
      </c>
      <c r="M156" s="42" t="str">
        <f>IF(Table1[[#This Row],[Months in Program]]&lt;1,"Less than 1",IF(Table1[[#This Row],[Months in Program]]&lt;2,"1",IF(Table1[[#This Row],[Months in Program]]&lt;3,"2","3+ months")))</f>
        <v>3+ months</v>
      </c>
      <c r="N156" s="36" t="str">
        <f>IF(Table1[[#This Row],[Household Income]]&gt;=100000,"$100k or more","Less than $100k")</f>
        <v>$100k or more</v>
      </c>
      <c r="O156" s="8"/>
      <c r="P156" s="5"/>
      <c r="Q156" s="5"/>
      <c r="R156" s="5"/>
      <c r="S156" s="5"/>
      <c r="T156" s="5"/>
    </row>
    <row r="157" spans="1:24" x14ac:dyDescent="0.6">
      <c r="A157" s="66">
        <v>118</v>
      </c>
      <c r="B157" s="66" t="s">
        <v>64</v>
      </c>
      <c r="C157" s="66" t="s">
        <v>76</v>
      </c>
      <c r="D157" s="66" t="s">
        <v>66</v>
      </c>
      <c r="E157" s="67">
        <v>43977</v>
      </c>
      <c r="F157" s="67">
        <v>44094</v>
      </c>
      <c r="G157" s="68">
        <v>117007</v>
      </c>
      <c r="H157" s="66" t="s">
        <v>73</v>
      </c>
      <c r="I157" s="66" t="s">
        <v>77</v>
      </c>
      <c r="J157" s="66" t="e" vm="6">
        <v>#VALUE!</v>
      </c>
      <c r="K157" s="36">
        <f>Table1[[#This Row],[End Date]]-Table1[[#This Row],[Start Date]]</f>
        <v>117</v>
      </c>
      <c r="L157" s="71">
        <f>Table1[[#This Row],[Days in Program]]/30</f>
        <v>3.9</v>
      </c>
      <c r="M157" s="42" t="str">
        <f>IF(Table1[[#This Row],[Months in Program]]&lt;1,"Less than 1",IF(Table1[[#This Row],[Months in Program]]&lt;2,"1",IF(Table1[[#This Row],[Months in Program]]&lt;3,"2","3+ months")))</f>
        <v>3+ months</v>
      </c>
      <c r="N157" s="36" t="str">
        <f>IF(Table1[[#This Row],[Household Income]]&gt;=100000,"$100k or more","Less than $100k")</f>
        <v>$100k or more</v>
      </c>
      <c r="O157" s="8"/>
      <c r="P157" s="5"/>
      <c r="Q157" s="5"/>
      <c r="R157" s="5"/>
      <c r="S157" s="5"/>
      <c r="T157" s="5"/>
    </row>
    <row r="158" spans="1:24" x14ac:dyDescent="0.6">
      <c r="A158" s="66">
        <v>198</v>
      </c>
      <c r="B158" s="66" t="s">
        <v>69</v>
      </c>
      <c r="C158" s="66" t="s">
        <v>65</v>
      </c>
      <c r="D158" s="66" t="s">
        <v>66</v>
      </c>
      <c r="E158" s="67">
        <v>44457</v>
      </c>
      <c r="F158" s="67">
        <v>44574</v>
      </c>
      <c r="G158" s="68">
        <v>151859</v>
      </c>
      <c r="H158" s="66" t="s">
        <v>89</v>
      </c>
      <c r="I158" s="66" t="s">
        <v>77</v>
      </c>
      <c r="K158" s="36">
        <f>Table1[[#This Row],[End Date]]-Table1[[#This Row],[Start Date]]</f>
        <v>117</v>
      </c>
      <c r="L158" s="71">
        <f>Table1[[#This Row],[Days in Program]]/30</f>
        <v>3.9</v>
      </c>
      <c r="M158" s="42" t="str">
        <f>IF(Table1[[#This Row],[Months in Program]]&lt;1,"Less than 1",IF(Table1[[#This Row],[Months in Program]]&lt;2,"1",IF(Table1[[#This Row],[Months in Program]]&lt;3,"2","3+ months")))</f>
        <v>3+ months</v>
      </c>
      <c r="N158" s="36" t="str">
        <f>IF(Table1[[#This Row],[Household Income]]&gt;=100000,"$100k or more","Less than $100k")</f>
        <v>$100k or more</v>
      </c>
      <c r="O158" s="8"/>
      <c r="P158" s="5"/>
      <c r="Q158" s="5"/>
      <c r="R158" s="5"/>
      <c r="S158" s="5"/>
      <c r="T158" s="5"/>
    </row>
    <row r="159" spans="1:24" x14ac:dyDescent="0.6">
      <c r="A159" s="66">
        <v>289</v>
      </c>
      <c r="B159" s="66" t="s">
        <v>103</v>
      </c>
      <c r="C159" s="66" t="s">
        <v>65</v>
      </c>
      <c r="D159" s="66" t="s">
        <v>66</v>
      </c>
      <c r="E159" s="67">
        <v>44457</v>
      </c>
      <c r="F159" s="67">
        <v>44574</v>
      </c>
      <c r="G159" s="68">
        <v>151859</v>
      </c>
      <c r="H159" s="66" t="s">
        <v>89</v>
      </c>
      <c r="I159" s="66" t="s">
        <v>77</v>
      </c>
      <c r="K159" s="36">
        <f>Table1[[#This Row],[End Date]]-Table1[[#This Row],[Start Date]]</f>
        <v>117</v>
      </c>
      <c r="L159" s="71">
        <f>Table1[[#This Row],[Days in Program]]/30</f>
        <v>3.9</v>
      </c>
      <c r="M159" s="42" t="str">
        <f>IF(Table1[[#This Row],[Months in Program]]&lt;1,"Less than 1",IF(Table1[[#This Row],[Months in Program]]&lt;2,"1",IF(Table1[[#This Row],[Months in Program]]&lt;3,"2","3+ months")))</f>
        <v>3+ months</v>
      </c>
      <c r="N159" s="36" t="str">
        <f>IF(Table1[[#This Row],[Household Income]]&gt;=100000,"$100k or more","Less than $100k")</f>
        <v>$100k or more</v>
      </c>
      <c r="O159" s="8"/>
      <c r="P159" s="5"/>
      <c r="Q159" s="5"/>
      <c r="R159" s="5"/>
      <c r="S159" s="5"/>
      <c r="T159" s="5"/>
    </row>
    <row r="160" spans="1:24" x14ac:dyDescent="0.6">
      <c r="A160" s="66"/>
      <c r="B160" s="66"/>
      <c r="C160" s="66"/>
      <c r="D160" s="66"/>
      <c r="E160" s="67"/>
      <c r="F160" s="67"/>
      <c r="G160" s="68"/>
      <c r="H160" s="66"/>
      <c r="I160" s="66"/>
      <c r="J160" s="66"/>
      <c r="L160" s="41"/>
      <c r="M160" s="42"/>
      <c r="N160" s="42"/>
      <c r="R160" s="8"/>
      <c r="S160" s="8"/>
      <c r="T160" s="5"/>
      <c r="U160" s="5"/>
      <c r="V160" s="5"/>
      <c r="W160" s="5"/>
      <c r="X160" s="5"/>
    </row>
    <row r="161" spans="1:24" x14ac:dyDescent="0.6">
      <c r="A161" s="66"/>
      <c r="B161" s="66"/>
      <c r="C161" s="66"/>
      <c r="D161" s="66"/>
      <c r="E161" s="67"/>
      <c r="F161" s="67"/>
      <c r="G161" s="68"/>
      <c r="H161" s="66"/>
      <c r="I161" s="66"/>
      <c r="J161" s="66"/>
      <c r="L161" s="41"/>
      <c r="M161" s="42"/>
      <c r="N161" s="42"/>
      <c r="R161" s="8"/>
      <c r="S161" s="8"/>
      <c r="T161" s="5"/>
      <c r="U161" s="5"/>
      <c r="V161" s="5"/>
      <c r="W161" s="5"/>
      <c r="X161" s="5"/>
    </row>
    <row r="162" spans="1:24" x14ac:dyDescent="0.6">
      <c r="A162" s="66"/>
      <c r="B162" s="66"/>
      <c r="C162" s="66"/>
      <c r="D162" s="66"/>
      <c r="E162" s="67"/>
      <c r="F162" s="67"/>
      <c r="G162" s="68"/>
      <c r="H162" s="66"/>
      <c r="I162" s="66"/>
      <c r="J162" s="66"/>
      <c r="L162" s="41"/>
      <c r="M162" s="42"/>
      <c r="N162" s="42"/>
      <c r="R162" s="8"/>
      <c r="S162" s="8"/>
      <c r="T162" s="5"/>
      <c r="U162" s="5"/>
      <c r="V162" s="5"/>
      <c r="W162" s="5"/>
      <c r="X162" s="5"/>
    </row>
  </sheetData>
  <conditionalFormatting sqref="A1:A1048576">
    <cfRule type="duplicateValues" dxfId="0" priority="2"/>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D448-1204-4EF1-82C2-90C014533C2C}">
  <dimension ref="A1:E199"/>
  <sheetViews>
    <sheetView zoomScale="150" zoomScaleNormal="150" workbookViewId="0">
      <selection activeCell="E32" sqref="E32"/>
    </sheetView>
  </sheetViews>
  <sheetFormatPr defaultColWidth="14" defaultRowHeight="16.5" x14ac:dyDescent="0.6"/>
  <cols>
    <col min="1" max="1" width="11.5234375" style="13" bestFit="1" customWidth="1"/>
    <col min="2" max="2" width="9.7890625" style="13" bestFit="1" customWidth="1"/>
    <col min="3" max="3" width="6.3125" style="13" bestFit="1" customWidth="1"/>
    <col min="4" max="4" width="6.62890625" style="13" bestFit="1" customWidth="1"/>
    <col min="5" max="5" width="10.05078125" style="13" bestFit="1" customWidth="1"/>
    <col min="6" max="16384" width="14" style="13"/>
  </cols>
  <sheetData>
    <row r="1" spans="1:5" s="46" customFormat="1" ht="24.75" x14ac:dyDescent="0.9">
      <c r="A1" s="46" t="s">
        <v>198</v>
      </c>
      <c r="D1" s="58"/>
    </row>
    <row r="3" spans="1:5" s="32" customFormat="1" ht="18" x14ac:dyDescent="0.65">
      <c r="A3" s="32" t="s">
        <v>199</v>
      </c>
      <c r="D3" s="59"/>
    </row>
    <row r="6" spans="1:5" x14ac:dyDescent="0.6">
      <c r="A6" s="45" t="s">
        <v>94</v>
      </c>
      <c r="B6" s="13" t="s">
        <v>95</v>
      </c>
      <c r="C6"/>
      <c r="D6"/>
      <c r="E6"/>
    </row>
    <row r="7" spans="1:5" x14ac:dyDescent="0.6">
      <c r="A7" s="13" t="s">
        <v>76</v>
      </c>
      <c r="B7" s="13">
        <v>6</v>
      </c>
      <c r="C7"/>
      <c r="D7"/>
      <c r="E7"/>
    </row>
    <row r="8" spans="1:5" x14ac:dyDescent="0.6">
      <c r="A8" s="13" t="s">
        <v>91</v>
      </c>
      <c r="B8" s="13">
        <v>13</v>
      </c>
      <c r="C8"/>
      <c r="D8"/>
      <c r="E8"/>
    </row>
    <row r="9" spans="1:5" x14ac:dyDescent="0.6">
      <c r="A9" s="13" t="s">
        <v>65</v>
      </c>
      <c r="B9" s="13">
        <v>34</v>
      </c>
    </row>
    <row r="10" spans="1:5" x14ac:dyDescent="0.6">
      <c r="A10" s="13" t="s">
        <v>96</v>
      </c>
      <c r="B10" s="13">
        <v>53</v>
      </c>
    </row>
    <row r="11" spans="1:5" x14ac:dyDescent="0.6">
      <c r="A11"/>
      <c r="B11"/>
    </row>
    <row r="12" spans="1:5" x14ac:dyDescent="0.6">
      <c r="A12"/>
      <c r="B12"/>
    </row>
    <row r="13" spans="1:5" x14ac:dyDescent="0.6">
      <c r="A13"/>
      <c r="B13"/>
    </row>
    <row r="19" spans="1:5" s="32" customFormat="1" ht="18" x14ac:dyDescent="0.65">
      <c r="A19" s="32" t="s">
        <v>200</v>
      </c>
      <c r="D19" s="59"/>
    </row>
    <row r="21" spans="1:5" x14ac:dyDescent="0.6">
      <c r="A21" s="15" t="s">
        <v>207</v>
      </c>
      <c r="B21" s="15" t="s">
        <v>175</v>
      </c>
      <c r="C21" s="15" t="s">
        <v>176</v>
      </c>
      <c r="D21" s="15"/>
    </row>
    <row r="22" spans="1:5" x14ac:dyDescent="0.6">
      <c r="A22" s="47" t="s">
        <v>82</v>
      </c>
      <c r="B22" s="47">
        <f>IFERROR(VLOOKUP(A22,$A$6:$B$13,2,FALSE),0)</f>
        <v>0</v>
      </c>
      <c r="C22" s="47">
        <f>B22</f>
        <v>0</v>
      </c>
      <c r="E22" s="29" t="s">
        <v>205</v>
      </c>
    </row>
    <row r="23" spans="1:5" x14ac:dyDescent="0.6">
      <c r="A23" s="47" t="s">
        <v>76</v>
      </c>
      <c r="B23" s="47">
        <f t="shared" ref="B23:B27" si="0">IFERROR(VLOOKUP(A23,$A$6:$B$13,2,FALSE),0)</f>
        <v>6</v>
      </c>
      <c r="C23" s="47">
        <f t="shared" ref="C23:C26" si="1">B23</f>
        <v>6</v>
      </c>
    </row>
    <row r="24" spans="1:5" x14ac:dyDescent="0.6">
      <c r="A24" s="47" t="s">
        <v>80</v>
      </c>
      <c r="B24" s="47">
        <f t="shared" si="0"/>
        <v>0</v>
      </c>
      <c r="C24" s="47">
        <f t="shared" si="1"/>
        <v>0</v>
      </c>
    </row>
    <row r="25" spans="1:5" x14ac:dyDescent="0.6">
      <c r="A25" s="47" t="s">
        <v>91</v>
      </c>
      <c r="B25" s="47">
        <f t="shared" si="0"/>
        <v>13</v>
      </c>
      <c r="C25" s="47">
        <f t="shared" si="1"/>
        <v>13</v>
      </c>
    </row>
    <row r="26" spans="1:5" x14ac:dyDescent="0.6">
      <c r="A26" s="47" t="s">
        <v>87</v>
      </c>
      <c r="B26" s="47">
        <f t="shared" si="0"/>
        <v>0</v>
      </c>
      <c r="C26" s="47">
        <f t="shared" si="1"/>
        <v>0</v>
      </c>
    </row>
    <row r="27" spans="1:5" x14ac:dyDescent="0.6">
      <c r="A27" s="47" t="s">
        <v>65</v>
      </c>
      <c r="B27" s="47">
        <f t="shared" si="0"/>
        <v>34</v>
      </c>
      <c r="C27" s="47" t="str">
        <f>B27&amp;" people"</f>
        <v>34 people</v>
      </c>
      <c r="E27" s="29" t="s">
        <v>204</v>
      </c>
    </row>
    <row r="28" spans="1:5" x14ac:dyDescent="0.6">
      <c r="A28" s="13" t="s">
        <v>179</v>
      </c>
      <c r="B28" s="15">
        <f>SUM(B22:B27)</f>
        <v>53</v>
      </c>
      <c r="C28" s="13" t="str">
        <f>B28&amp;" people"</f>
        <v>53 people</v>
      </c>
      <c r="E28" s="29" t="s">
        <v>206</v>
      </c>
    </row>
    <row r="30" spans="1:5" x14ac:dyDescent="0.6">
      <c r="B30" s="15"/>
      <c r="C30" s="15"/>
      <c r="D30" s="15"/>
    </row>
    <row r="31" spans="1:5" x14ac:dyDescent="0.6">
      <c r="A31" s="13" t="s">
        <v>201</v>
      </c>
      <c r="B31" s="13">
        <f>MAX(B22:B27)</f>
        <v>34</v>
      </c>
      <c r="E31" s="29" t="s">
        <v>202</v>
      </c>
    </row>
    <row r="32" spans="1:5" x14ac:dyDescent="0.6">
      <c r="B32" s="13" t="str">
        <f>_xlfn.XLOOKUP(B31,B22:B27,A22:A27)</f>
        <v>English</v>
      </c>
      <c r="E32" s="29" t="s">
        <v>203</v>
      </c>
    </row>
    <row r="42" spans="1:4" s="46" customFormat="1" ht="24.75" x14ac:dyDescent="0.9">
      <c r="A42" s="46" t="s">
        <v>22</v>
      </c>
      <c r="D42" s="58"/>
    </row>
    <row r="44" spans="1:4" s="32" customFormat="1" ht="18" x14ac:dyDescent="0.65">
      <c r="A44" s="32" t="s">
        <v>199</v>
      </c>
      <c r="D44" s="59"/>
    </row>
    <row r="47" spans="1:4" x14ac:dyDescent="0.6">
      <c r="A47" s="45" t="s">
        <v>94</v>
      </c>
      <c r="B47" s="13" t="s">
        <v>95</v>
      </c>
    </row>
    <row r="48" spans="1:4" x14ac:dyDescent="0.6">
      <c r="A48" s="13" t="s">
        <v>102</v>
      </c>
      <c r="B48" s="13">
        <v>1</v>
      </c>
    </row>
    <row r="49" spans="1:5" x14ac:dyDescent="0.6">
      <c r="A49" s="13" t="s">
        <v>97</v>
      </c>
      <c r="B49" s="13">
        <v>22</v>
      </c>
    </row>
    <row r="50" spans="1:5" x14ac:dyDescent="0.6">
      <c r="A50" s="13" t="s">
        <v>98</v>
      </c>
      <c r="B50" s="13">
        <v>19</v>
      </c>
    </row>
    <row r="51" spans="1:5" x14ac:dyDescent="0.6">
      <c r="A51" s="13" t="s">
        <v>99</v>
      </c>
      <c r="B51" s="13">
        <v>11</v>
      </c>
    </row>
    <row r="52" spans="1:5" x14ac:dyDescent="0.6">
      <c r="A52" s="13" t="s">
        <v>96</v>
      </c>
      <c r="B52" s="13">
        <v>53</v>
      </c>
    </row>
    <row r="56" spans="1:5" s="32" customFormat="1" ht="18" x14ac:dyDescent="0.65">
      <c r="A56" s="32" t="s">
        <v>200</v>
      </c>
      <c r="D56" s="59"/>
    </row>
    <row r="58" spans="1:5" x14ac:dyDescent="0.6">
      <c r="A58" s="47"/>
      <c r="B58" s="49" t="s">
        <v>175</v>
      </c>
      <c r="C58" s="15" t="s">
        <v>176</v>
      </c>
      <c r="D58" s="15"/>
      <c r="E58" s="29" t="s">
        <v>205</v>
      </c>
    </row>
    <row r="59" spans="1:5" x14ac:dyDescent="0.6">
      <c r="A59" s="47" t="s">
        <v>102</v>
      </c>
      <c r="B59" s="47">
        <f>IFERROR(VLOOKUP(A59,$A$47:$B$52,2,FALSE),0)</f>
        <v>1</v>
      </c>
      <c r="C59" s="13" t="str">
        <f>IF(B59=1,B59&amp;" person",B59&amp;" people")</f>
        <v>1 person</v>
      </c>
      <c r="E59" s="29" t="s">
        <v>208</v>
      </c>
    </row>
    <row r="60" spans="1:5" x14ac:dyDescent="0.6">
      <c r="A60" s="47" t="s">
        <v>97</v>
      </c>
      <c r="B60" s="47">
        <f t="shared" ref="B60:B62" si="2">IFERROR(VLOOKUP(A60,$A$47:$B$52,2,FALSE),0)</f>
        <v>22</v>
      </c>
      <c r="C60" s="13">
        <f>B60</f>
        <v>22</v>
      </c>
    </row>
    <row r="61" spans="1:5" x14ac:dyDescent="0.6">
      <c r="A61" s="47" t="s">
        <v>98</v>
      </c>
      <c r="B61" s="47">
        <f t="shared" si="2"/>
        <v>19</v>
      </c>
      <c r="C61" s="13">
        <f t="shared" ref="C61:C62" si="3">B61</f>
        <v>19</v>
      </c>
    </row>
    <row r="62" spans="1:5" x14ac:dyDescent="0.6">
      <c r="A62" s="47" t="s">
        <v>99</v>
      </c>
      <c r="B62" s="47">
        <f t="shared" si="2"/>
        <v>11</v>
      </c>
      <c r="C62" s="13">
        <f t="shared" si="3"/>
        <v>11</v>
      </c>
      <c r="E62" s="29"/>
    </row>
    <row r="63" spans="1:5" s="15" customFormat="1" x14ac:dyDescent="0.6">
      <c r="A63" s="15" t="s">
        <v>179</v>
      </c>
      <c r="B63" s="15">
        <v>158</v>
      </c>
      <c r="E63" s="29" t="s">
        <v>206</v>
      </c>
    </row>
    <row r="65" spans="1:5" ht="16.05" customHeight="1" x14ac:dyDescent="0.6"/>
    <row r="66" spans="1:5" ht="16.05" customHeight="1" x14ac:dyDescent="0.6"/>
    <row r="67" spans="1:5" ht="16.05" customHeight="1" x14ac:dyDescent="0.6"/>
    <row r="68" spans="1:5" ht="16.05" customHeight="1" x14ac:dyDescent="0.6"/>
    <row r="69" spans="1:5" ht="16.05" customHeight="1" x14ac:dyDescent="0.6"/>
    <row r="70" spans="1:5" s="46" customFormat="1" ht="24.75" x14ac:dyDescent="0.9">
      <c r="A70" s="46" t="s">
        <v>62</v>
      </c>
      <c r="D70" s="58"/>
    </row>
    <row r="72" spans="1:5" s="32" customFormat="1" ht="18" x14ac:dyDescent="0.65">
      <c r="A72" s="32" t="s">
        <v>199</v>
      </c>
      <c r="D72" s="59"/>
    </row>
    <row r="75" spans="1:5" x14ac:dyDescent="0.6">
      <c r="A75" s="45" t="s">
        <v>94</v>
      </c>
      <c r="B75" s="13" t="s">
        <v>95</v>
      </c>
    </row>
    <row r="76" spans="1:5" x14ac:dyDescent="0.6">
      <c r="A76" s="13" t="s">
        <v>118</v>
      </c>
      <c r="B76" s="13">
        <v>17</v>
      </c>
      <c r="E76" s="29" t="s">
        <v>210</v>
      </c>
    </row>
    <row r="77" spans="1:5" x14ac:dyDescent="0.6">
      <c r="A77" s="13" t="s">
        <v>117</v>
      </c>
      <c r="B77" s="13">
        <v>36</v>
      </c>
    </row>
    <row r="78" spans="1:5" x14ac:dyDescent="0.6">
      <c r="A78" s="13" t="s">
        <v>96</v>
      </c>
      <c r="B78" s="13">
        <v>53</v>
      </c>
    </row>
    <row r="85" spans="1:5" ht="18" x14ac:dyDescent="0.65">
      <c r="A85" s="32" t="s">
        <v>200</v>
      </c>
    </row>
    <row r="87" spans="1:5" x14ac:dyDescent="0.6">
      <c r="A87" s="15" t="s">
        <v>211</v>
      </c>
      <c r="B87" s="48" t="s">
        <v>175</v>
      </c>
      <c r="C87" s="48" t="s">
        <v>212</v>
      </c>
      <c r="D87" s="48"/>
    </row>
    <row r="88" spans="1:5" x14ac:dyDescent="0.6">
      <c r="A88" s="13" t="s">
        <v>118</v>
      </c>
      <c r="B88" s="53">
        <f>VLOOKUP(A88,$A$76:$B$77,2,FALSE)</f>
        <v>17</v>
      </c>
      <c r="C88" s="55">
        <f>B88/B$90</f>
        <v>0.32075471698113206</v>
      </c>
      <c r="D88" s="57"/>
      <c r="E88" s="29" t="s">
        <v>213</v>
      </c>
    </row>
    <row r="89" spans="1:5" x14ac:dyDescent="0.6">
      <c r="A89" s="13" t="s">
        <v>117</v>
      </c>
      <c r="B89" s="53">
        <f>VLOOKUP(A89,$A$76:$B$77,2,FALSE)</f>
        <v>36</v>
      </c>
      <c r="C89" s="57">
        <f>B89/B$90</f>
        <v>0.67924528301886788</v>
      </c>
      <c r="D89" s="57"/>
    </row>
    <row r="90" spans="1:5" x14ac:dyDescent="0.6">
      <c r="B90" s="48">
        <f>SUM(B88:B89)</f>
        <v>53</v>
      </c>
      <c r="C90" s="56">
        <f>SUM(C88:C89)</f>
        <v>1</v>
      </c>
      <c r="D90" s="60"/>
    </row>
    <row r="95" spans="1:5" s="46" customFormat="1" ht="24.75" x14ac:dyDescent="0.9">
      <c r="A95" s="46" t="s">
        <v>209</v>
      </c>
      <c r="D95" s="58"/>
    </row>
    <row r="97" spans="1:4" s="32" customFormat="1" ht="18" x14ac:dyDescent="0.65">
      <c r="A97" s="32" t="s">
        <v>199</v>
      </c>
      <c r="D97" s="59"/>
    </row>
    <row r="100" spans="1:4" x14ac:dyDescent="0.6">
      <c r="A100" s="45" t="s">
        <v>94</v>
      </c>
      <c r="B100" s="13" t="s">
        <v>95</v>
      </c>
    </row>
    <row r="101" spans="1:4" x14ac:dyDescent="0.6">
      <c r="A101" s="13" t="s">
        <v>186</v>
      </c>
      <c r="B101" s="13">
        <v>5</v>
      </c>
    </row>
    <row r="102" spans="1:4" x14ac:dyDescent="0.6">
      <c r="A102" s="13" t="s">
        <v>180</v>
      </c>
      <c r="B102" s="13">
        <v>6</v>
      </c>
    </row>
    <row r="103" spans="1:4" x14ac:dyDescent="0.6">
      <c r="A103" s="13" t="s">
        <v>194</v>
      </c>
      <c r="B103" s="13">
        <v>8</v>
      </c>
    </row>
    <row r="104" spans="1:4" x14ac:dyDescent="0.6">
      <c r="A104" s="13" t="s">
        <v>191</v>
      </c>
      <c r="B104" s="13">
        <v>5</v>
      </c>
    </row>
    <row r="105" spans="1:4" x14ac:dyDescent="0.6">
      <c r="A105" s="13" t="s">
        <v>192</v>
      </c>
      <c r="B105" s="13">
        <v>13</v>
      </c>
    </row>
    <row r="106" spans="1:4" x14ac:dyDescent="0.6">
      <c r="A106" s="13" t="s">
        <v>193</v>
      </c>
      <c r="B106" s="13">
        <v>11</v>
      </c>
    </row>
    <row r="107" spans="1:4" x14ac:dyDescent="0.6">
      <c r="A107" s="13" t="s">
        <v>96</v>
      </c>
      <c r="B107" s="13">
        <v>48</v>
      </c>
    </row>
    <row r="108" spans="1:4" x14ac:dyDescent="0.6">
      <c r="A108"/>
      <c r="B108"/>
    </row>
    <row r="109" spans="1:4" x14ac:dyDescent="0.6">
      <c r="A109"/>
      <c r="B109"/>
    </row>
    <row r="110" spans="1:4" x14ac:dyDescent="0.6">
      <c r="A110"/>
      <c r="B110"/>
    </row>
    <row r="111" spans="1:4" x14ac:dyDescent="0.6">
      <c r="A111"/>
      <c r="B111"/>
    </row>
    <row r="112" spans="1:4" x14ac:dyDescent="0.6">
      <c r="A112"/>
      <c r="B112"/>
    </row>
    <row r="113" spans="1:4" x14ac:dyDescent="0.6">
      <c r="A113"/>
      <c r="B113"/>
    </row>
    <row r="114" spans="1:4" x14ac:dyDescent="0.6">
      <c r="A114"/>
      <c r="B114"/>
    </row>
    <row r="115" spans="1:4" x14ac:dyDescent="0.6">
      <c r="A115"/>
      <c r="B115"/>
    </row>
    <row r="116" spans="1:4" x14ac:dyDescent="0.6">
      <c r="A116"/>
      <c r="B116"/>
    </row>
    <row r="117" spans="1:4" x14ac:dyDescent="0.6">
      <c r="A117"/>
      <c r="B117"/>
    </row>
    <row r="118" spans="1:4" x14ac:dyDescent="0.6">
      <c r="A118"/>
      <c r="B118"/>
    </row>
    <row r="119" spans="1:4" x14ac:dyDescent="0.6">
      <c r="A119"/>
      <c r="B119"/>
    </row>
    <row r="120" spans="1:4" x14ac:dyDescent="0.6">
      <c r="A120"/>
      <c r="B120"/>
    </row>
    <row r="121" spans="1:4" s="32" customFormat="1" ht="18" x14ac:dyDescent="0.65">
      <c r="A121" s="32" t="s">
        <v>200</v>
      </c>
      <c r="D121" s="59"/>
    </row>
    <row r="122" spans="1:4" x14ac:dyDescent="0.6">
      <c r="A122"/>
      <c r="B122"/>
      <c r="C122"/>
      <c r="D122"/>
    </row>
    <row r="123" spans="1:4" x14ac:dyDescent="0.6">
      <c r="A123" s="51" t="s">
        <v>48</v>
      </c>
      <c r="B123" s="62" t="s">
        <v>226</v>
      </c>
      <c r="C123" s="48"/>
      <c r="D123" s="29" t="s">
        <v>225</v>
      </c>
    </row>
    <row r="124" spans="1:4" x14ac:dyDescent="0.6">
      <c r="A124" s="50" t="s">
        <v>227</v>
      </c>
      <c r="B124" s="50">
        <f>IFERROR(VLOOKUP(A124,$A$100:$B$116,2,FALSE),0)</f>
        <v>0</v>
      </c>
      <c r="C124"/>
      <c r="D124" s="29"/>
    </row>
    <row r="125" spans="1:4" x14ac:dyDescent="0.6">
      <c r="A125" s="50" t="s">
        <v>228</v>
      </c>
      <c r="B125" s="50">
        <f t="shared" ref="B125:B173" si="4">IFERROR(VLOOKUP(A125,$A$100:$B$116,2,FALSE),0)</f>
        <v>0</v>
      </c>
      <c r="C125"/>
      <c r="D125" s="29" t="s">
        <v>221</v>
      </c>
    </row>
    <row r="126" spans="1:4" x14ac:dyDescent="0.6">
      <c r="A126" s="50" t="s">
        <v>229</v>
      </c>
      <c r="B126" s="50">
        <f t="shared" si="4"/>
        <v>0</v>
      </c>
      <c r="C126"/>
      <c r="D126" s="29"/>
    </row>
    <row r="127" spans="1:4" x14ac:dyDescent="0.6">
      <c r="A127" s="50" t="s">
        <v>230</v>
      </c>
      <c r="B127" s="50">
        <f t="shared" si="4"/>
        <v>0</v>
      </c>
      <c r="D127" s="29" t="s">
        <v>222</v>
      </c>
    </row>
    <row r="128" spans="1:4" x14ac:dyDescent="0.6">
      <c r="A128" s="50" t="s">
        <v>184</v>
      </c>
      <c r="B128" s="50">
        <f t="shared" si="4"/>
        <v>0</v>
      </c>
    </row>
    <row r="129" spans="1:4" x14ac:dyDescent="0.6">
      <c r="A129" s="50" t="s">
        <v>231</v>
      </c>
      <c r="B129" s="50">
        <f t="shared" si="4"/>
        <v>0</v>
      </c>
      <c r="D129" t="s">
        <v>264</v>
      </c>
    </row>
    <row r="130" spans="1:4" x14ac:dyDescent="0.6">
      <c r="A130" s="50" t="s">
        <v>232</v>
      </c>
      <c r="B130" s="50">
        <f t="shared" si="4"/>
        <v>0</v>
      </c>
      <c r="D130" t="s">
        <v>263</v>
      </c>
    </row>
    <row r="131" spans="1:4" x14ac:dyDescent="0.6">
      <c r="A131" s="50" t="s">
        <v>233</v>
      </c>
      <c r="B131" s="50">
        <f t="shared" si="4"/>
        <v>0</v>
      </c>
    </row>
    <row r="132" spans="1:4" x14ac:dyDescent="0.6">
      <c r="A132" s="50" t="s">
        <v>185</v>
      </c>
      <c r="B132" s="50">
        <f t="shared" si="4"/>
        <v>0</v>
      </c>
    </row>
    <row r="133" spans="1:4" x14ac:dyDescent="0.6">
      <c r="A133" s="50" t="s">
        <v>234</v>
      </c>
      <c r="B133" s="50">
        <f t="shared" si="4"/>
        <v>0</v>
      </c>
    </row>
    <row r="134" spans="1:4" x14ac:dyDescent="0.6">
      <c r="A134" s="50" t="s">
        <v>235</v>
      </c>
      <c r="B134" s="50">
        <f t="shared" si="4"/>
        <v>0</v>
      </c>
    </row>
    <row r="135" spans="1:4" x14ac:dyDescent="0.6">
      <c r="A135" s="50" t="s">
        <v>186</v>
      </c>
      <c r="B135" s="50">
        <f t="shared" si="4"/>
        <v>5</v>
      </c>
    </row>
    <row r="136" spans="1:4" x14ac:dyDescent="0.6">
      <c r="A136" s="50" t="s">
        <v>236</v>
      </c>
      <c r="B136" s="50">
        <f t="shared" si="4"/>
        <v>0</v>
      </c>
    </row>
    <row r="137" spans="1:4" x14ac:dyDescent="0.6">
      <c r="A137" s="50" t="s">
        <v>237</v>
      </c>
      <c r="B137" s="50">
        <f t="shared" si="4"/>
        <v>0</v>
      </c>
    </row>
    <row r="138" spans="1:4" x14ac:dyDescent="0.6">
      <c r="A138" s="50" t="s">
        <v>238</v>
      </c>
      <c r="B138" s="50">
        <f t="shared" si="4"/>
        <v>0</v>
      </c>
    </row>
    <row r="139" spans="1:4" x14ac:dyDescent="0.6">
      <c r="A139" s="50" t="s">
        <v>239</v>
      </c>
      <c r="B139" s="50">
        <f t="shared" si="4"/>
        <v>0</v>
      </c>
    </row>
    <row r="140" spans="1:4" x14ac:dyDescent="0.6">
      <c r="A140" s="50" t="s">
        <v>240</v>
      </c>
      <c r="B140" s="50">
        <f t="shared" si="4"/>
        <v>0</v>
      </c>
    </row>
    <row r="141" spans="1:4" x14ac:dyDescent="0.6">
      <c r="A141" s="50" t="s">
        <v>187</v>
      </c>
      <c r="B141" s="50">
        <f t="shared" si="4"/>
        <v>0</v>
      </c>
    </row>
    <row r="142" spans="1:4" x14ac:dyDescent="0.6">
      <c r="A142" s="50" t="s">
        <v>241</v>
      </c>
      <c r="B142" s="50">
        <f t="shared" si="4"/>
        <v>0</v>
      </c>
    </row>
    <row r="143" spans="1:4" x14ac:dyDescent="0.6">
      <c r="A143" s="50" t="s">
        <v>180</v>
      </c>
      <c r="B143" s="50">
        <f t="shared" si="4"/>
        <v>6</v>
      </c>
    </row>
    <row r="144" spans="1:4" x14ac:dyDescent="0.6">
      <c r="A144" s="50" t="s">
        <v>242</v>
      </c>
      <c r="B144" s="50">
        <f t="shared" si="4"/>
        <v>0</v>
      </c>
    </row>
    <row r="145" spans="1:2" x14ac:dyDescent="0.6">
      <c r="A145" s="50" t="s">
        <v>243</v>
      </c>
      <c r="B145" s="50">
        <f t="shared" si="4"/>
        <v>0</v>
      </c>
    </row>
    <row r="146" spans="1:2" x14ac:dyDescent="0.6">
      <c r="A146" s="50" t="s">
        <v>188</v>
      </c>
      <c r="B146" s="50">
        <f t="shared" si="4"/>
        <v>0</v>
      </c>
    </row>
    <row r="147" spans="1:2" x14ac:dyDescent="0.6">
      <c r="A147" s="50" t="s">
        <v>244</v>
      </c>
      <c r="B147" s="50">
        <f t="shared" si="4"/>
        <v>0</v>
      </c>
    </row>
    <row r="148" spans="1:2" x14ac:dyDescent="0.6">
      <c r="A148" s="50" t="s">
        <v>245</v>
      </c>
      <c r="B148" s="50">
        <f t="shared" si="4"/>
        <v>0</v>
      </c>
    </row>
    <row r="149" spans="1:2" x14ac:dyDescent="0.6">
      <c r="A149" s="50" t="s">
        <v>189</v>
      </c>
      <c r="B149" s="50">
        <f t="shared" si="4"/>
        <v>0</v>
      </c>
    </row>
    <row r="150" spans="1:2" x14ac:dyDescent="0.6">
      <c r="A150" s="50" t="s">
        <v>246</v>
      </c>
      <c r="B150" s="50">
        <f t="shared" si="4"/>
        <v>0</v>
      </c>
    </row>
    <row r="151" spans="1:2" x14ac:dyDescent="0.6">
      <c r="A151" s="50" t="s">
        <v>247</v>
      </c>
      <c r="B151" s="50">
        <f t="shared" si="4"/>
        <v>0</v>
      </c>
    </row>
    <row r="152" spans="1:2" x14ac:dyDescent="0.6">
      <c r="A152" s="50" t="s">
        <v>248</v>
      </c>
      <c r="B152" s="50">
        <f t="shared" si="4"/>
        <v>0</v>
      </c>
    </row>
    <row r="153" spans="1:2" x14ac:dyDescent="0.6">
      <c r="A153" s="50" t="s">
        <v>249</v>
      </c>
      <c r="B153" s="50">
        <f t="shared" si="4"/>
        <v>0</v>
      </c>
    </row>
    <row r="154" spans="1:2" x14ac:dyDescent="0.6">
      <c r="A154" s="50" t="s">
        <v>250</v>
      </c>
      <c r="B154" s="50">
        <f t="shared" si="4"/>
        <v>0</v>
      </c>
    </row>
    <row r="155" spans="1:2" x14ac:dyDescent="0.6">
      <c r="A155" s="50" t="s">
        <v>191</v>
      </c>
      <c r="B155" s="50">
        <f t="shared" si="4"/>
        <v>5</v>
      </c>
    </row>
    <row r="156" spans="1:2" x14ac:dyDescent="0.6">
      <c r="A156" s="50" t="s">
        <v>251</v>
      </c>
      <c r="B156" s="50">
        <f t="shared" si="4"/>
        <v>0</v>
      </c>
    </row>
    <row r="157" spans="1:2" x14ac:dyDescent="0.6">
      <c r="A157" s="50" t="s">
        <v>252</v>
      </c>
      <c r="B157" s="50">
        <f t="shared" si="4"/>
        <v>0</v>
      </c>
    </row>
    <row r="158" spans="1:2" x14ac:dyDescent="0.6">
      <c r="A158" s="50" t="s">
        <v>253</v>
      </c>
      <c r="B158" s="50">
        <f t="shared" si="4"/>
        <v>0</v>
      </c>
    </row>
    <row r="159" spans="1:2" x14ac:dyDescent="0.6">
      <c r="A159" s="50" t="s">
        <v>195</v>
      </c>
      <c r="B159" s="50">
        <f t="shared" si="4"/>
        <v>0</v>
      </c>
    </row>
    <row r="160" spans="1:2" x14ac:dyDescent="0.6">
      <c r="A160" s="50" t="s">
        <v>190</v>
      </c>
      <c r="B160" s="50">
        <f t="shared" si="4"/>
        <v>0</v>
      </c>
    </row>
    <row r="161" spans="1:5" x14ac:dyDescent="0.6">
      <c r="A161" s="50" t="s">
        <v>194</v>
      </c>
      <c r="B161" s="50">
        <f t="shared" si="4"/>
        <v>8</v>
      </c>
    </row>
    <row r="162" spans="1:5" x14ac:dyDescent="0.6">
      <c r="A162" s="50" t="s">
        <v>254</v>
      </c>
      <c r="B162" s="50">
        <f t="shared" si="4"/>
        <v>0</v>
      </c>
    </row>
    <row r="163" spans="1:5" x14ac:dyDescent="0.6">
      <c r="A163" s="50" t="s">
        <v>255</v>
      </c>
      <c r="B163" s="50">
        <f t="shared" si="4"/>
        <v>0</v>
      </c>
    </row>
    <row r="164" spans="1:5" x14ac:dyDescent="0.6">
      <c r="A164" s="50" t="s">
        <v>193</v>
      </c>
      <c r="B164" s="50">
        <f t="shared" si="4"/>
        <v>11</v>
      </c>
    </row>
    <row r="165" spans="1:5" x14ac:dyDescent="0.6">
      <c r="A165" s="50" t="s">
        <v>192</v>
      </c>
      <c r="B165" s="50">
        <f t="shared" si="4"/>
        <v>13</v>
      </c>
    </row>
    <row r="166" spans="1:5" x14ac:dyDescent="0.6">
      <c r="A166" s="50" t="s">
        <v>196</v>
      </c>
      <c r="B166" s="50">
        <f t="shared" si="4"/>
        <v>0</v>
      </c>
    </row>
    <row r="167" spans="1:5" x14ac:dyDescent="0.6">
      <c r="A167" s="50" t="s">
        <v>256</v>
      </c>
      <c r="B167" s="50">
        <f t="shared" si="4"/>
        <v>0</v>
      </c>
    </row>
    <row r="168" spans="1:5" x14ac:dyDescent="0.6">
      <c r="A168" s="50" t="s">
        <v>257</v>
      </c>
      <c r="B168" s="50">
        <f t="shared" si="4"/>
        <v>0</v>
      </c>
    </row>
    <row r="169" spans="1:5" x14ac:dyDescent="0.6">
      <c r="A169" s="50" t="s">
        <v>258</v>
      </c>
      <c r="B169" s="50">
        <f t="shared" si="4"/>
        <v>0</v>
      </c>
    </row>
    <row r="170" spans="1:5" x14ac:dyDescent="0.6">
      <c r="A170" s="50" t="s">
        <v>259</v>
      </c>
      <c r="B170" s="50">
        <f t="shared" si="4"/>
        <v>0</v>
      </c>
    </row>
    <row r="171" spans="1:5" x14ac:dyDescent="0.6">
      <c r="A171" s="50" t="s">
        <v>260</v>
      </c>
      <c r="B171" s="50">
        <f t="shared" si="4"/>
        <v>0</v>
      </c>
    </row>
    <row r="172" spans="1:5" x14ac:dyDescent="0.6">
      <c r="A172" s="50" t="s">
        <v>261</v>
      </c>
      <c r="B172" s="50">
        <f t="shared" si="4"/>
        <v>0</v>
      </c>
    </row>
    <row r="173" spans="1:5" x14ac:dyDescent="0.6">
      <c r="A173" s="50" t="s">
        <v>262</v>
      </c>
      <c r="B173" s="50">
        <f t="shared" si="4"/>
        <v>0</v>
      </c>
    </row>
    <row r="174" spans="1:5" x14ac:dyDescent="0.6">
      <c r="B174"/>
      <c r="C174"/>
      <c r="D174"/>
    </row>
    <row r="175" spans="1:5" x14ac:dyDescent="0.6">
      <c r="A175" s="13" t="s">
        <v>223</v>
      </c>
      <c r="B175">
        <f>IFERROR(VLOOKUP(A175,$A$100:$B$116,2,FALSE),0)</f>
        <v>0</v>
      </c>
      <c r="C175"/>
      <c r="D175"/>
      <c r="E175" s="29" t="s">
        <v>266</v>
      </c>
    </row>
    <row r="176" spans="1:5" x14ac:dyDescent="0.6">
      <c r="A176" s="15" t="s">
        <v>179</v>
      </c>
      <c r="B176" s="52">
        <f>SUM(B124:B175)</f>
        <v>48</v>
      </c>
      <c r="C176" s="52"/>
      <c r="D176" s="52"/>
      <c r="E176" s="29" t="s">
        <v>206</v>
      </c>
    </row>
    <row r="177" spans="1:5" x14ac:dyDescent="0.6">
      <c r="A177"/>
      <c r="B177"/>
      <c r="C177"/>
      <c r="D177"/>
    </row>
    <row r="178" spans="1:5" x14ac:dyDescent="0.6">
      <c r="A178"/>
      <c r="B178"/>
      <c r="C178"/>
      <c r="D178"/>
      <c r="E178" s="29"/>
    </row>
    <row r="179" spans="1:5" x14ac:dyDescent="0.6">
      <c r="A179"/>
      <c r="B179"/>
      <c r="C179"/>
      <c r="D179"/>
    </row>
    <row r="180" spans="1:5" x14ac:dyDescent="0.6">
      <c r="A180" t="s">
        <v>215</v>
      </c>
      <c r="B180" s="50">
        <f>COUNTIFS(B$124:B$173,"&gt;0")</f>
        <v>6</v>
      </c>
      <c r="C180"/>
      <c r="D180"/>
      <c r="E180" s="29" t="s">
        <v>265</v>
      </c>
    </row>
    <row r="181" spans="1:5" x14ac:dyDescent="0.6">
      <c r="A181"/>
      <c r="B181"/>
      <c r="C181"/>
      <c r="D181"/>
      <c r="E181" s="29"/>
    </row>
    <row r="182" spans="1:5" x14ac:dyDescent="0.6">
      <c r="A182" t="s">
        <v>216</v>
      </c>
      <c r="B182">
        <f>MAX(B124:B173)</f>
        <v>13</v>
      </c>
      <c r="C182"/>
      <c r="D182"/>
      <c r="E182" s="29" t="s">
        <v>202</v>
      </c>
    </row>
    <row r="183" spans="1:5" x14ac:dyDescent="0.6">
      <c r="A183" t="s">
        <v>217</v>
      </c>
      <c r="B183" s="54" t="str">
        <f>_xlfn.XLOOKUP(B182,B124:B173,A124:A173)</f>
        <v>Tennessee</v>
      </c>
      <c r="C183" s="53"/>
      <c r="D183" s="53"/>
      <c r="E183" s="29" t="s">
        <v>218</v>
      </c>
    </row>
    <row r="184" spans="1:5" x14ac:dyDescent="0.6">
      <c r="A184" t="s">
        <v>219</v>
      </c>
      <c r="B184" s="61">
        <f>B182/B176</f>
        <v>0.27083333333333331</v>
      </c>
      <c r="C184"/>
      <c r="D184"/>
      <c r="E184" s="29" t="s">
        <v>220</v>
      </c>
    </row>
    <row r="185" spans="1:5" x14ac:dyDescent="0.6">
      <c r="A185"/>
      <c r="B185"/>
      <c r="C185"/>
      <c r="D185"/>
    </row>
    <row r="186" spans="1:5" x14ac:dyDescent="0.6">
      <c r="A186"/>
      <c r="B186"/>
      <c r="C186"/>
      <c r="D186"/>
    </row>
    <row r="187" spans="1:5" x14ac:dyDescent="0.6">
      <c r="A187"/>
      <c r="B187"/>
    </row>
    <row r="188" spans="1:5" x14ac:dyDescent="0.6">
      <c r="A188"/>
      <c r="B188"/>
    </row>
    <row r="189" spans="1:5" x14ac:dyDescent="0.6">
      <c r="A189"/>
      <c r="B189"/>
    </row>
    <row r="190" spans="1:5" x14ac:dyDescent="0.6">
      <c r="A190"/>
      <c r="B190"/>
    </row>
    <row r="191" spans="1:5" x14ac:dyDescent="0.6">
      <c r="A191"/>
      <c r="B191"/>
    </row>
    <row r="192" spans="1:5" x14ac:dyDescent="0.6">
      <c r="A192"/>
      <c r="B192"/>
    </row>
    <row r="193" spans="1:2" x14ac:dyDescent="0.6">
      <c r="A193"/>
      <c r="B193"/>
    </row>
    <row r="194" spans="1:2" x14ac:dyDescent="0.6">
      <c r="A194"/>
      <c r="B194"/>
    </row>
    <row r="195" spans="1:2" x14ac:dyDescent="0.6">
      <c r="A195"/>
      <c r="B195"/>
    </row>
    <row r="196" spans="1:2" x14ac:dyDescent="0.6">
      <c r="A196"/>
      <c r="B196"/>
    </row>
    <row r="197" spans="1:2" x14ac:dyDescent="0.6">
      <c r="A197"/>
      <c r="B197"/>
    </row>
    <row r="198" spans="1:2" x14ac:dyDescent="0.6">
      <c r="A198"/>
      <c r="B198"/>
    </row>
    <row r="199" spans="1:2" x14ac:dyDescent="0.6">
      <c r="A199"/>
      <c r="B199"/>
    </row>
  </sheetData>
  <sortState xmlns:xlrd2="http://schemas.microsoft.com/office/spreadsheetml/2017/richdata2" ref="A31:B43">
    <sortCondition descending="1" ref="A31:A4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49AD0-FDCD-4868-BD5B-508962EC8072}">
  <dimension ref="A1:N21"/>
  <sheetViews>
    <sheetView showGridLines="0" zoomScale="110" zoomScaleNormal="110" workbookViewId="0">
      <pane ySplit="2" topLeftCell="A3" activePane="bottomLeft" state="frozen"/>
      <selection pane="bottomLeft" activeCell="N5" sqref="N5"/>
    </sheetView>
  </sheetViews>
  <sheetFormatPr defaultRowHeight="16.5" x14ac:dyDescent="0.6"/>
  <sheetData>
    <row r="1" spans="1:14" ht="36" x14ac:dyDescent="1.25">
      <c r="A1" s="1" t="s">
        <v>19</v>
      </c>
    </row>
    <row r="2" spans="1:14" x14ac:dyDescent="0.6">
      <c r="A2" t="s">
        <v>224</v>
      </c>
    </row>
    <row r="4" spans="1:14" ht="24.75" x14ac:dyDescent="0.9">
      <c r="A4" s="2" t="s">
        <v>100</v>
      </c>
      <c r="F4" s="9" t="s">
        <v>59</v>
      </c>
      <c r="N4" s="10" t="s">
        <v>22</v>
      </c>
    </row>
    <row r="5" spans="1:14" x14ac:dyDescent="0.6">
      <c r="A5" t="s">
        <v>101</v>
      </c>
      <c r="F5" t="str">
        <f>'2 - Pivot Tables'!B32&amp;" is the most common language at this site(s)."</f>
        <v>English is the most common language at this site(s).</v>
      </c>
      <c r="N5" t="str">
        <f>'2 - Pivot Tables'!B62&amp;" people have been in the program for 3 months or longer."</f>
        <v>11 people have been in the program for 3 months or longer.</v>
      </c>
    </row>
    <row r="19" spans="1:14" ht="24.75" x14ac:dyDescent="0.9">
      <c r="A19" s="2"/>
      <c r="F19" s="16" t="s">
        <v>62</v>
      </c>
      <c r="N19" s="2" t="s">
        <v>120</v>
      </c>
    </row>
    <row r="20" spans="1:14" x14ac:dyDescent="0.6">
      <c r="F20" t="str">
        <f>'2 - Pivot Tables'!B88&amp;" people at this site(s) ("&amp;ROUND('2 - Pivot Tables'!C88,2)*100&amp;"%) live in households"</f>
        <v>17 people at this site(s) (32%) live in households</v>
      </c>
      <c r="N20" t="str">
        <f>"Participants live in "&amp;'2 - Pivot Tables'!B180&amp;" different states."</f>
        <v>Participants live in 6 different states.</v>
      </c>
    </row>
    <row r="21" spans="1:14" x14ac:dyDescent="0.6">
      <c r="F21" t="s">
        <v>214</v>
      </c>
      <c r="N21" t="str">
        <f>'2 - Pivot Tables'!B182&amp;" people are from "&amp;'2 - Pivot Tables'!B183&amp;"—that's "&amp;ROUND('2 - Pivot Tables'!B184,2)*100&amp;"% of participants at this site(s)."</f>
        <v>13 people are from Tennessee—that's 27% of participants at this site(s).</v>
      </c>
    </row>
  </sheetData>
  <pageMargins left="0.7" right="0.7" top="0.75" bottom="0.75" header="0.3" footer="0.3"/>
  <pageSetup orientation="landscape"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Welcome</vt:lpstr>
      <vt:lpstr>Instructions</vt:lpstr>
      <vt:lpstr>1 - Dataset</vt:lpstr>
      <vt:lpstr>2 - Pivot Tables</vt:lpstr>
      <vt:lpstr>3 and 4 - Charts and Slicers</vt:lpstr>
      <vt:lpstr>'1 - Dataset'!_FilterDatabase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K. Emery</dc:creator>
  <cp:keywords/>
  <dc:description/>
  <cp:lastModifiedBy>Ann K. Emery</cp:lastModifiedBy>
  <cp:revision/>
  <dcterms:created xsi:type="dcterms:W3CDTF">2021-12-10T17:09:55Z</dcterms:created>
  <dcterms:modified xsi:type="dcterms:W3CDTF">2025-02-24T20:58:24Z</dcterms:modified>
  <cp:category/>
  <cp:contentStatus/>
</cp:coreProperties>
</file>